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Sonya\Dropbox\Work - Densmore\Dissertation\"/>
    </mc:Choice>
  </mc:AlternateContent>
  <bookViews>
    <workbookView xWindow="240" yWindow="75" windowWidth="9765" windowHeight="7680"/>
  </bookViews>
  <sheets>
    <sheet name="Read Me" sheetId="9" r:id="rId1"/>
    <sheet name="Basic Parts" sheetId="8" r:id="rId2"/>
    <sheet name="Transcription Units" sheetId="5" r:id="rId3"/>
    <sheet name="Devices" sheetId="7" r:id="rId4"/>
    <sheet name="Multiplex TUs" sheetId="6" r:id="rId5"/>
    <sheet name="Part List" sheetId="1" r:id="rId6"/>
  </sheets>
  <calcPr calcId="152511"/>
</workbook>
</file>

<file path=xl/calcChain.xml><?xml version="1.0" encoding="utf-8"?>
<calcChain xmlns="http://schemas.openxmlformats.org/spreadsheetml/2006/main">
  <c r="E3" i="8" l="1"/>
  <c r="F3" i="8"/>
  <c r="J16" i="8"/>
  <c r="J14" i="8"/>
  <c r="F14" i="8"/>
  <c r="E14" i="8"/>
  <c r="H14" i="8" s="1"/>
  <c r="I14" i="8" s="1"/>
  <c r="D14" i="8"/>
  <c r="A14" i="8"/>
  <c r="J13" i="8"/>
  <c r="A13" i="8"/>
  <c r="J12" i="8"/>
  <c r="A12" i="8"/>
  <c r="J5" i="8"/>
  <c r="J3" i="8"/>
  <c r="A3" i="8"/>
  <c r="D3" i="8" s="1"/>
  <c r="J2" i="8"/>
  <c r="A2" i="8"/>
  <c r="J19" i="8" l="1"/>
  <c r="J8" i="8"/>
  <c r="H12" i="8"/>
  <c r="I12" i="8" s="1"/>
  <c r="H13" i="8"/>
  <c r="I13" i="8" s="1"/>
  <c r="A2" i="6"/>
  <c r="A3" i="6"/>
  <c r="A4" i="6"/>
  <c r="A5" i="6"/>
  <c r="A6" i="6"/>
  <c r="A7" i="6"/>
  <c r="A8" i="6"/>
  <c r="J6" i="7"/>
  <c r="J4" i="7"/>
  <c r="A4" i="7"/>
  <c r="F4" i="7" s="1"/>
  <c r="J3" i="7"/>
  <c r="J9" i="7" s="1"/>
  <c r="A3" i="7"/>
  <c r="F3" i="7" s="1"/>
  <c r="J2" i="7"/>
  <c r="A2" i="7"/>
  <c r="F2" i="7" s="1"/>
  <c r="J43" i="6"/>
  <c r="J42" i="6"/>
  <c r="J44" i="6"/>
  <c r="J41" i="6"/>
  <c r="J40" i="6"/>
  <c r="J39" i="6"/>
  <c r="J38" i="6"/>
  <c r="J37" i="6"/>
  <c r="J36" i="6"/>
  <c r="J25" i="6"/>
  <c r="J24" i="6"/>
  <c r="J23" i="6"/>
  <c r="J22" i="6"/>
  <c r="J21" i="6"/>
  <c r="J20" i="6"/>
  <c r="J19" i="6"/>
  <c r="J8" i="6"/>
  <c r="J7" i="6"/>
  <c r="J6" i="6"/>
  <c r="J5" i="6"/>
  <c r="J4" i="6"/>
  <c r="J3" i="6"/>
  <c r="J2" i="6"/>
  <c r="J3" i="5"/>
  <c r="J4" i="5"/>
  <c r="J5" i="5"/>
  <c r="J6" i="5"/>
  <c r="J2" i="5"/>
  <c r="H3" i="8" l="1"/>
  <c r="I3" i="8" s="1"/>
  <c r="H2" i="8"/>
  <c r="I2" i="8" s="1"/>
  <c r="D3" i="7"/>
  <c r="E3" i="7"/>
  <c r="H3" i="7" s="1"/>
  <c r="I3" i="7" s="1"/>
  <c r="E4" i="7"/>
  <c r="H4" i="7" s="1"/>
  <c r="I4" i="7" s="1"/>
  <c r="D2" i="7"/>
  <c r="D4" i="7"/>
  <c r="E2" i="7"/>
  <c r="H2" i="7" s="1"/>
  <c r="I2" i="7" s="1"/>
  <c r="D4" i="5"/>
  <c r="D5" i="5"/>
  <c r="D6" i="5"/>
  <c r="D2" i="5"/>
  <c r="D37" i="6"/>
  <c r="D38" i="6"/>
  <c r="D39" i="6"/>
  <c r="D40" i="6"/>
  <c r="D41" i="6"/>
  <c r="D42" i="6"/>
  <c r="D43" i="6"/>
  <c r="D44" i="6"/>
  <c r="D36" i="6"/>
  <c r="D24" i="6"/>
  <c r="D20" i="6"/>
  <c r="D21" i="6"/>
  <c r="D22" i="6"/>
  <c r="D23" i="6"/>
  <c r="D19" i="6"/>
  <c r="D8" i="6"/>
  <c r="D2" i="6"/>
  <c r="A42" i="6"/>
  <c r="A41" i="6"/>
  <c r="A40" i="6"/>
  <c r="J46" i="6"/>
  <c r="A44" i="6"/>
  <c r="E44" i="6" s="1"/>
  <c r="A43" i="6"/>
  <c r="A39" i="6"/>
  <c r="A38" i="6"/>
  <c r="A37" i="6"/>
  <c r="A36" i="6"/>
  <c r="J27" i="6"/>
  <c r="A25" i="6"/>
  <c r="A24" i="6"/>
  <c r="A23" i="6"/>
  <c r="A22" i="6"/>
  <c r="A21" i="6"/>
  <c r="A20" i="6"/>
  <c r="A19" i="6"/>
  <c r="E4" i="6"/>
  <c r="D5" i="6"/>
  <c r="J10" i="6"/>
  <c r="D7" i="6"/>
  <c r="D6" i="6"/>
  <c r="D3" i="6"/>
  <c r="E6" i="5"/>
  <c r="D4" i="6" l="1"/>
  <c r="D25" i="6"/>
  <c r="F4" i="6"/>
  <c r="H4" i="6" s="1"/>
  <c r="I4" i="6" s="1"/>
  <c r="F44" i="6"/>
  <c r="H44" i="6" s="1"/>
  <c r="I44" i="6" s="1"/>
  <c r="F6" i="5"/>
  <c r="F8" i="6"/>
  <c r="F25" i="6"/>
  <c r="E40" i="6"/>
  <c r="E25" i="6"/>
  <c r="E8" i="6"/>
  <c r="H25" i="6" l="1"/>
  <c r="I25" i="6" s="1"/>
  <c r="F40" i="6"/>
  <c r="H40" i="6" s="1"/>
  <c r="I40" i="6" s="1"/>
  <c r="H8" i="6"/>
  <c r="I8" i="6" s="1"/>
  <c r="E6" i="6" l="1"/>
  <c r="E42" i="6"/>
  <c r="E23" i="6"/>
  <c r="E38" i="6" l="1"/>
  <c r="E21" i="6"/>
  <c r="E19" i="6"/>
  <c r="E36" i="6"/>
  <c r="E2" i="6"/>
  <c r="E37" i="6"/>
  <c r="E20" i="6"/>
  <c r="E5" i="6"/>
  <c r="E41" i="6"/>
  <c r="E39" i="6"/>
  <c r="E22" i="6"/>
  <c r="E3" i="6"/>
  <c r="E43" i="6"/>
  <c r="E24" i="6"/>
  <c r="E7" i="6"/>
  <c r="E5" i="5"/>
  <c r="E2" i="5"/>
  <c r="F42" i="6" l="1"/>
  <c r="H42" i="6" s="1"/>
  <c r="I42" i="6" s="1"/>
  <c r="F6" i="6"/>
  <c r="H6" i="6" s="1"/>
  <c r="I6" i="6" s="1"/>
  <c r="F23" i="6"/>
  <c r="H23" i="6" s="1"/>
  <c r="I23" i="6" s="1"/>
  <c r="A4" i="5"/>
  <c r="F37" i="6" l="1"/>
  <c r="H37" i="6" s="1"/>
  <c r="I37" i="6" s="1"/>
  <c r="F20" i="6"/>
  <c r="H20" i="6" s="1"/>
  <c r="I20" i="6" s="1"/>
  <c r="F22" i="6"/>
  <c r="H22" i="6" s="1"/>
  <c r="I22" i="6" s="1"/>
  <c r="F3" i="6"/>
  <c r="H3" i="6" s="1"/>
  <c r="I3" i="6" s="1"/>
  <c r="F39" i="6"/>
  <c r="H39" i="6" s="1"/>
  <c r="I39" i="6" s="1"/>
  <c r="F2" i="5"/>
  <c r="F2" i="6"/>
  <c r="H2" i="6" s="1"/>
  <c r="I2" i="6" s="1"/>
  <c r="J13" i="6" s="1"/>
  <c r="F19" i="6"/>
  <c r="H19" i="6" s="1"/>
  <c r="I19" i="6" s="1"/>
  <c r="J30" i="6" s="1"/>
  <c r="F36" i="6"/>
  <c r="H36" i="6" s="1"/>
  <c r="I36" i="6" s="1"/>
  <c r="J49" i="6" s="1"/>
  <c r="F24" i="6"/>
  <c r="H24" i="6" s="1"/>
  <c r="I24" i="6" s="1"/>
  <c r="F5" i="5"/>
  <c r="F7" i="6"/>
  <c r="H7" i="6" s="1"/>
  <c r="I7" i="6" s="1"/>
  <c r="F43" i="6"/>
  <c r="H43" i="6" s="1"/>
  <c r="I43" i="6" s="1"/>
  <c r="F5" i="6"/>
  <c r="H5" i="6" s="1"/>
  <c r="I5" i="6" s="1"/>
  <c r="F41" i="6"/>
  <c r="H41" i="6" s="1"/>
  <c r="I41" i="6" s="1"/>
  <c r="F38" i="6"/>
  <c r="H38" i="6" s="1"/>
  <c r="I38" i="6" s="1"/>
  <c r="F21" i="6"/>
  <c r="H21" i="6" s="1"/>
  <c r="I21" i="6" s="1"/>
  <c r="F4" i="5"/>
  <c r="E4" i="5"/>
  <c r="A3" i="5"/>
  <c r="F3" i="5" s="1"/>
  <c r="D3" i="5" l="1"/>
  <c r="E3" i="5"/>
  <c r="A2" i="5"/>
  <c r="A5" i="5" l="1"/>
  <c r="H5" i="5" s="1"/>
  <c r="H2" i="5"/>
  <c r="H3" i="5"/>
  <c r="H4" i="5"/>
  <c r="A6" i="5"/>
  <c r="H6" i="5" s="1"/>
  <c r="J8" i="5"/>
  <c r="I6" i="5" l="1"/>
  <c r="I5" i="5"/>
  <c r="I4" i="5"/>
  <c r="I3" i="5"/>
  <c r="I2" i="5"/>
  <c r="J11" i="5" s="1"/>
</calcChain>
</file>

<file path=xl/sharedStrings.xml><?xml version="1.0" encoding="utf-8"?>
<sst xmlns="http://schemas.openxmlformats.org/spreadsheetml/2006/main" count="756" uniqueCount="310">
  <si>
    <t>FS</t>
  </si>
  <si>
    <t>Sample</t>
  </si>
  <si>
    <t>Location</t>
  </si>
  <si>
    <t>Part Size</t>
  </si>
  <si>
    <t>Vector Size</t>
  </si>
  <si>
    <t>Conc (ng/ul)</t>
  </si>
  <si>
    <t>Size (bp)</t>
  </si>
  <si>
    <t>uL to add</t>
  </si>
  <si>
    <t>Other reagents</t>
  </si>
  <si>
    <t>Stock Conc</t>
  </si>
  <si>
    <t>Working Conc</t>
  </si>
  <si>
    <t>Ligase buffer</t>
  </si>
  <si>
    <t>10x</t>
  </si>
  <si>
    <t>1x</t>
  </si>
  <si>
    <t>T4 Ligase</t>
  </si>
  <si>
    <t>40 U/uL</t>
  </si>
  <si>
    <t>20 U/rxn</t>
  </si>
  <si>
    <t>10 U/rxn</t>
  </si>
  <si>
    <t>Water</t>
  </si>
  <si>
    <t>--</t>
  </si>
  <si>
    <t>Total</t>
  </si>
  <si>
    <t>BC</t>
  </si>
  <si>
    <t>CD</t>
  </si>
  <si>
    <t>BsaI</t>
  </si>
  <si>
    <t>5 U/uL</t>
  </si>
  <si>
    <t>B0015</t>
  </si>
  <si>
    <t>EB</t>
  </si>
  <si>
    <t>DF</t>
  </si>
  <si>
    <t>J23107</t>
  </si>
  <si>
    <t>BCD2</t>
  </si>
  <si>
    <t>AE</t>
  </si>
  <si>
    <t>EF</t>
  </si>
  <si>
    <t>J23106</t>
  </si>
  <si>
    <t>DE</t>
  </si>
  <si>
    <t>AB</t>
  </si>
  <si>
    <t>BCD12</t>
  </si>
  <si>
    <t>J23102</t>
  </si>
  <si>
    <t>Part ID</t>
  </si>
  <si>
    <t>Plasmid ID</t>
  </si>
  <si>
    <t>J23100_AB</t>
  </si>
  <si>
    <t>J23100_EB</t>
  </si>
  <si>
    <t>J23100_FB</t>
  </si>
  <si>
    <t>J23100_GB</t>
  </si>
  <si>
    <t>J23102_AB</t>
  </si>
  <si>
    <t>J23102_EB</t>
  </si>
  <si>
    <t>J23102_FB</t>
  </si>
  <si>
    <t>J23102_GB</t>
  </si>
  <si>
    <t>J23103_AB</t>
  </si>
  <si>
    <t>J23103_EB</t>
  </si>
  <si>
    <t>J23103_FB</t>
  </si>
  <si>
    <t>J23103_GB</t>
  </si>
  <si>
    <t>J23106_AB</t>
  </si>
  <si>
    <t>J23106_EB</t>
  </si>
  <si>
    <t>J23106_FB</t>
  </si>
  <si>
    <t>J23106_GB</t>
  </si>
  <si>
    <t>J23107_AB</t>
  </si>
  <si>
    <t>J23107_EB</t>
  </si>
  <si>
    <t>J23107_FB</t>
  </si>
  <si>
    <t>J23107_GB</t>
  </si>
  <si>
    <t>J23116_AB</t>
  </si>
  <si>
    <t>J23116_EB</t>
  </si>
  <si>
    <t>J23116_FB</t>
  </si>
  <si>
    <t>J23116_GB</t>
  </si>
  <si>
    <t>R0010_AB</t>
  </si>
  <si>
    <t>R0010_EB</t>
  </si>
  <si>
    <t>R0010_FB</t>
  </si>
  <si>
    <t>R0010_GB</t>
  </si>
  <si>
    <t>R0040_AB</t>
  </si>
  <si>
    <t>R0040_EB</t>
  </si>
  <si>
    <t>R0040_FB</t>
  </si>
  <si>
    <t>R0040_GB</t>
  </si>
  <si>
    <t>R0063_AB</t>
  </si>
  <si>
    <t>R0063_EB</t>
  </si>
  <si>
    <t>R0063_FB</t>
  </si>
  <si>
    <t>R0063_GB</t>
  </si>
  <si>
    <t>I13453_AB</t>
  </si>
  <si>
    <t>I13453_EB</t>
  </si>
  <si>
    <t>I13453_FB</t>
  </si>
  <si>
    <t>I13453_GB</t>
  </si>
  <si>
    <t>B0032m_BC</t>
  </si>
  <si>
    <t>B0033m_BC</t>
  </si>
  <si>
    <t>B0034m_BC</t>
  </si>
  <si>
    <t>BCD12_BC</t>
  </si>
  <si>
    <t>BCD2_BC</t>
  </si>
  <si>
    <t>BCD8_BC</t>
  </si>
  <si>
    <t>C0012m_CD</t>
  </si>
  <si>
    <t>C0040_CD</t>
  </si>
  <si>
    <t>C0062_CD</t>
  </si>
  <si>
    <t>C0080_CD</t>
  </si>
  <si>
    <t>cre_CD</t>
  </si>
  <si>
    <t>E0030_CD</t>
  </si>
  <si>
    <t>E0040m_CD</t>
  </si>
  <si>
    <t>E1010m_CD</t>
  </si>
  <si>
    <t>eBFP2_CD</t>
  </si>
  <si>
    <t>B0015_DE</t>
  </si>
  <si>
    <t>B0015_DF</t>
  </si>
  <si>
    <t>B0015_DG</t>
  </si>
  <si>
    <t>B0015_DH</t>
  </si>
  <si>
    <t>DVA_AB</t>
  </si>
  <si>
    <t>DVA_AE</t>
  </si>
  <si>
    <t>DVA_AF</t>
  </si>
  <si>
    <t>DVA_AG</t>
  </si>
  <si>
    <t>DVA_AH</t>
  </si>
  <si>
    <t>DVA_BC</t>
  </si>
  <si>
    <t>DVA_CD</t>
  </si>
  <si>
    <t>DVA_DE</t>
  </si>
  <si>
    <t>DVA_DF</t>
  </si>
  <si>
    <t>DVA_DG</t>
  </si>
  <si>
    <t>DVA_DH</t>
  </si>
  <si>
    <t>DVA_EB</t>
  </si>
  <si>
    <t>DVA_EF</t>
  </si>
  <si>
    <t>DVA_EG</t>
  </si>
  <si>
    <t>DVA_EH</t>
  </si>
  <si>
    <t>DVA_FB</t>
  </si>
  <si>
    <t>DVA_GB</t>
  </si>
  <si>
    <t>DVA</t>
  </si>
  <si>
    <t>pJ02B2Gm_AE</t>
  </si>
  <si>
    <t>pJ02B2Gm_EF</t>
  </si>
  <si>
    <t>pJ02B2Rm_AE</t>
  </si>
  <si>
    <t>pJ02B2Rm_EF</t>
  </si>
  <si>
    <t>pJ02B2Gm:Rm_AF</t>
  </si>
  <si>
    <t>pJ02B2Rm:Gm_AF</t>
  </si>
  <si>
    <t>DVK_AE</t>
  </si>
  <si>
    <t>DVK_AF</t>
  </si>
  <si>
    <t>DVK_EF</t>
  </si>
  <si>
    <t>DVK_FG</t>
  </si>
  <si>
    <t>DVK_GH</t>
  </si>
  <si>
    <t>DVK</t>
  </si>
  <si>
    <t>J23100</t>
  </si>
  <si>
    <t>FB</t>
  </si>
  <si>
    <t>GB</t>
  </si>
  <si>
    <t>J23103</t>
  </si>
  <si>
    <t>J23116</t>
  </si>
  <si>
    <t>R0010</t>
  </si>
  <si>
    <t>R0040</t>
  </si>
  <si>
    <t>R0063</t>
  </si>
  <si>
    <t>I13453</t>
  </si>
  <si>
    <t>B0032m</t>
  </si>
  <si>
    <t>B0033m</t>
  </si>
  <si>
    <t>B0034m</t>
  </si>
  <si>
    <t>BCD8</t>
  </si>
  <si>
    <t>C0012m</t>
  </si>
  <si>
    <t>C0040</t>
  </si>
  <si>
    <t>C0062</t>
  </si>
  <si>
    <t>C0080</t>
  </si>
  <si>
    <t>cre</t>
  </si>
  <si>
    <t>E0030</t>
  </si>
  <si>
    <t>E0040m</t>
  </si>
  <si>
    <t>E1010m</t>
  </si>
  <si>
    <t>eBFP2</t>
  </si>
  <si>
    <t>DG</t>
  </si>
  <si>
    <t>DH</t>
  </si>
  <si>
    <t>AF</t>
  </si>
  <si>
    <t>AG</t>
  </si>
  <si>
    <t>AH</t>
  </si>
  <si>
    <t>EG</t>
  </si>
  <si>
    <t>EH</t>
  </si>
  <si>
    <t>pJ02B2Gm</t>
  </si>
  <si>
    <t>pJ02B2Rm</t>
  </si>
  <si>
    <t>pJ02B2Gm:Rm</t>
  </si>
  <si>
    <t>pJ02B2Rm:Gm</t>
  </si>
  <si>
    <t>FG</t>
  </si>
  <si>
    <t>GH</t>
  </si>
  <si>
    <t>Fusion site</t>
  </si>
  <si>
    <t>Part Type</t>
  </si>
  <si>
    <t>Basic Part - Promoter (Constitutive)</t>
  </si>
  <si>
    <t>Basic Part - Promoter (Controllable)</t>
  </si>
  <si>
    <t>Basic Part - RBS (RBS)</t>
  </si>
  <si>
    <t>Basic Part - RBS (BiCistronic Design (BCD))</t>
  </si>
  <si>
    <t>Basic Part - CDS (Transcription factor)</t>
  </si>
  <si>
    <t>Basic Part - CDS (Recombinase)</t>
  </si>
  <si>
    <t>Basic Part - CDS (Fluorescent reporter - YFP)</t>
  </si>
  <si>
    <t>Basic Part - CDS (Fluorescent reporter - GFP)</t>
  </si>
  <si>
    <t>Basic Part - CDS (Fluorescent reporter - RFP)</t>
  </si>
  <si>
    <t>Basic Part - CDS (Fluorescent reporter - BFP)</t>
  </si>
  <si>
    <t>Basic Part - Terminator (Double Terminator)</t>
  </si>
  <si>
    <t>Destination Vector (For Basic Parts and Devices Ampicillin)</t>
  </si>
  <si>
    <t>Destination Vector (Backbone for new DVs)</t>
  </si>
  <si>
    <t>Transcriptional Unit (FACS Controls)</t>
  </si>
  <si>
    <t>Device (FACS Controls)</t>
  </si>
  <si>
    <t>Destination Vector (For Transcriptional Units Kanamycin)</t>
  </si>
  <si>
    <t>Total Length</t>
  </si>
  <si>
    <t>Part Length</t>
  </si>
  <si>
    <t>No Insert</t>
  </si>
  <si>
    <t>Vector Length</t>
  </si>
  <si>
    <t>ng DNA (30 fmol)</t>
  </si>
  <si>
    <t>CML-A1</t>
  </si>
  <si>
    <t>CML-A2</t>
  </si>
  <si>
    <t>CML-A3</t>
  </si>
  <si>
    <t>CML-A4</t>
  </si>
  <si>
    <t>CML-A5</t>
  </si>
  <si>
    <t>CML-A6</t>
  </si>
  <si>
    <t>CML-A7</t>
  </si>
  <si>
    <t>CML-A8</t>
  </si>
  <si>
    <t>CML-A9</t>
  </si>
  <si>
    <t>CML-A10</t>
  </si>
  <si>
    <t>CML-A11</t>
  </si>
  <si>
    <t>CML-A12</t>
  </si>
  <si>
    <t>CML-B1</t>
  </si>
  <si>
    <t>CML-B2</t>
  </si>
  <si>
    <t>CML-B3</t>
  </si>
  <si>
    <t>CML-B4</t>
  </si>
  <si>
    <t>CML-B5</t>
  </si>
  <si>
    <t>CML-B6</t>
  </si>
  <si>
    <t>CML-B7</t>
  </si>
  <si>
    <t>CML-B8</t>
  </si>
  <si>
    <t>CML-B9</t>
  </si>
  <si>
    <t>CML-B10</t>
  </si>
  <si>
    <t>CML-B11</t>
  </si>
  <si>
    <t>CML-B12</t>
  </si>
  <si>
    <t>CML-C1</t>
  </si>
  <si>
    <t>CML-C2</t>
  </si>
  <si>
    <t>CML-C3</t>
  </si>
  <si>
    <t>CML-C4</t>
  </si>
  <si>
    <t>CML-C5</t>
  </si>
  <si>
    <t>CML-C6</t>
  </si>
  <si>
    <t>CML-C7</t>
  </si>
  <si>
    <t>CML-C8</t>
  </si>
  <si>
    <t>CML-C9</t>
  </si>
  <si>
    <t>CML-C10</t>
  </si>
  <si>
    <t>CML-C11</t>
  </si>
  <si>
    <t>CML-C12</t>
  </si>
  <si>
    <t>CML-D1</t>
  </si>
  <si>
    <t>CML-D2</t>
  </si>
  <si>
    <t>CML-D3</t>
  </si>
  <si>
    <t>CML-D4</t>
  </si>
  <si>
    <t>CML-D5</t>
  </si>
  <si>
    <t>CML-D6</t>
  </si>
  <si>
    <t>CML-D7</t>
  </si>
  <si>
    <t>CML-D8</t>
  </si>
  <si>
    <t>CML-D9</t>
  </si>
  <si>
    <t>CML-D10</t>
  </si>
  <si>
    <t>CML-D11</t>
  </si>
  <si>
    <t>CML-D12</t>
  </si>
  <si>
    <t>CML-E1</t>
  </si>
  <si>
    <t>CML-E2</t>
  </si>
  <si>
    <t>CML-E3</t>
  </si>
  <si>
    <t>CML-E4</t>
  </si>
  <si>
    <t>CML-E5</t>
  </si>
  <si>
    <t>CML-E6</t>
  </si>
  <si>
    <t>CML-E7</t>
  </si>
  <si>
    <t>CML-E8</t>
  </si>
  <si>
    <t>CML-E9</t>
  </si>
  <si>
    <t>CML-E10</t>
  </si>
  <si>
    <t>CML-E11</t>
  </si>
  <si>
    <t>CML-E12</t>
  </si>
  <si>
    <t>CML-F1</t>
  </si>
  <si>
    <t>CML-F2</t>
  </si>
  <si>
    <t>CML-F3</t>
  </si>
  <si>
    <t>CML-F4</t>
  </si>
  <si>
    <t>CML-F5</t>
  </si>
  <si>
    <t>CML-F6</t>
  </si>
  <si>
    <t>CML-F7</t>
  </si>
  <si>
    <t>CML-F8</t>
  </si>
  <si>
    <t>CML-F9</t>
  </si>
  <si>
    <t>CML-F10</t>
  </si>
  <si>
    <t>CML-F11</t>
  </si>
  <si>
    <t>CML-F12</t>
  </si>
  <si>
    <t>CML-G1</t>
  </si>
  <si>
    <t>CML-G2</t>
  </si>
  <si>
    <t>CML-G3</t>
  </si>
  <si>
    <t>CML-G4</t>
  </si>
  <si>
    <t>CML-G5</t>
  </si>
  <si>
    <t>CML-G6</t>
  </si>
  <si>
    <t>CML-G7</t>
  </si>
  <si>
    <t>CML-G8</t>
  </si>
  <si>
    <t>CML-G9</t>
  </si>
  <si>
    <t>CML-G10</t>
  </si>
  <si>
    <t>CML-G11</t>
  </si>
  <si>
    <t>CML-G12</t>
  </si>
  <si>
    <t>CML-H1</t>
  </si>
  <si>
    <t>CML-H2</t>
  </si>
  <si>
    <t>CML-H3</t>
  </si>
  <si>
    <t>CML-H4</t>
  </si>
  <si>
    <t>CML-H5</t>
  </si>
  <si>
    <t>CML-H6</t>
  </si>
  <si>
    <t>CML-H7</t>
  </si>
  <si>
    <t>CML-H8</t>
  </si>
  <si>
    <t>CML-H9</t>
  </si>
  <si>
    <t>MMC2 - pJXB2Rm_AE</t>
  </si>
  <si>
    <t>MMC1 - pJ02B2X_EF</t>
  </si>
  <si>
    <t>MMC3 - pJXB2X_AE</t>
  </si>
  <si>
    <t>pJ02B2Gm_AE(A)</t>
  </si>
  <si>
    <t>pJ02B2Gm_EF(A)</t>
  </si>
  <si>
    <t>pJ02B2Rm_AE(A)</t>
  </si>
  <si>
    <t>pJ02B2Rm_EF(A)</t>
  </si>
  <si>
    <t>MC 2 - pJ02B2Rm:J02B2Gm_AF</t>
  </si>
  <si>
    <t>MC 1 - pJ02B2Rm_AE</t>
  </si>
  <si>
    <t>BbsI</t>
  </si>
  <si>
    <t>PCR</t>
  </si>
  <si>
    <t>ng DNA (10 fmol)</t>
  </si>
  <si>
    <t>GOI</t>
  </si>
  <si>
    <t>Example of new CDS part</t>
  </si>
  <si>
    <t>Example of new CDS part assembled from two PCR reactions to remove an illegal site</t>
  </si>
  <si>
    <t>GOI-Nterm</t>
  </si>
  <si>
    <t>GOI-Cterm</t>
  </si>
  <si>
    <t>Clean PCR reaction and measure concentration.</t>
  </si>
  <si>
    <t>No 'vector' concentration needed for PCR.</t>
  </si>
  <si>
    <t>Do not edit grey boxes. These contain formulas.</t>
  </si>
  <si>
    <t xml:space="preserve">This assembly is similar to a "Basic Part" assembly. </t>
  </si>
  <si>
    <t xml:space="preserve">Example device (multiple transcription unit) assembly calculation. </t>
  </si>
  <si>
    <t xml:space="preserve">Example transcription unit assembly calculation. </t>
  </si>
  <si>
    <t>Multiplex assembly can be done on any level of assembly.</t>
  </si>
  <si>
    <t>Dark grey boxes here have the fmol concentration adjusted.</t>
  </si>
  <si>
    <t xml:space="preserve">Each multiplexed part is added in 1/n concentration where n = # of parts of that type. </t>
  </si>
  <si>
    <t>(Multiplex making new basic parts, or devices as well).</t>
  </si>
  <si>
    <t>Light grey boxes contain formulas.</t>
  </si>
  <si>
    <t>For more information, see www.cidarlab.org/moclo or email siverson@bu.edu</t>
  </si>
  <si>
    <t xml:space="preserve">Example multiplex assembly calculations. </t>
  </si>
  <si>
    <t>These are the calculation files used for CIDAR MoClo assembly. Grey cells contain formulas and should not be edited. When a part name is written in the "Sample" column, the size and plate location will be auto filled from the "Part List" sheet in this file. If new parts are being used, they should be added to the part list. When concentrations and "sample" fields are filled in, the "uL to add" column will auto calculate. All concentrations are set to 10 fmol/part (except in Multiplex). This can be adjusted by changing the formula in column "I".</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</si>
</sst>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b/>
      <sz val="11"/>
      <color theme="1"/>
      <name val="Calibri"/>
      <family val="2"/>
      <scheme val="minor"/>
    </font>
    <font>
      <sz val="11"/>
      <name val="Calibri"/>
      <family val="2"/>
    </font>
    <font>
      <sz val="11"/>
      <name val="Calibri"/>
      <family val="2"/>
      <scheme val="minor"/>
    </font>
    <font>
      <sz val="10"/>
      <name val="Arial"/>
      <family val="2"/>
    </font>
    <font>
      <i/>
      <sz val="11"/>
      <color theme="1"/>
      <name val="Calibri"/>
      <family val="2"/>
      <scheme val="minor"/>
    </font>
  </fonts>
  <fills count="6">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indexed="64"/>
      </patternFill>
    </fill>
  </fills>
  <borders count="31">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medium">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top style="thin">
        <color auto="1"/>
      </top>
      <bottom style="medium">
        <color auto="1"/>
      </bottom>
      <diagonal/>
    </border>
    <border>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indexed="64"/>
      </right>
      <top style="thin">
        <color auto="1"/>
      </top>
      <bottom style="medium">
        <color indexed="64"/>
      </bottom>
      <diagonal/>
    </border>
    <border>
      <left style="thin">
        <color auto="1"/>
      </left>
      <right style="thin">
        <color auto="1"/>
      </right>
      <top style="medium">
        <color auto="1"/>
      </top>
      <bottom/>
      <diagonal/>
    </border>
  </borders>
  <cellStyleXfs count="2">
    <xf numFmtId="0" fontId="0" fillId="0" borderId="0"/>
    <xf numFmtId="0" fontId="4" fillId="0" borderId="0"/>
  </cellStyleXfs>
  <cellXfs count="70">
    <xf numFmtId="0" fontId="0" fillId="0" borderId="0" xfId="0"/>
    <xf numFmtId="0" fontId="0" fillId="0" borderId="1" xfId="0" applyBorder="1" applyAlignment="1">
      <alignment horizontal="center" wrapText="1"/>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0" fillId="0" borderId="4" xfId="0" applyBorder="1"/>
    <xf numFmtId="0" fontId="0" fillId="0" borderId="4" xfId="0" applyFill="1" applyBorder="1"/>
    <xf numFmtId="0" fontId="0" fillId="3" borderId="4" xfId="0" applyFill="1" applyBorder="1"/>
    <xf numFmtId="1" fontId="0" fillId="3" borderId="4" xfId="0" applyNumberFormat="1" applyFill="1" applyBorder="1"/>
    <xf numFmtId="2" fontId="0" fillId="3" borderId="4" xfId="0" applyNumberFormat="1" applyFill="1" applyBorder="1"/>
    <xf numFmtId="0" fontId="0" fillId="3" borderId="6" xfId="0" applyFill="1" applyBorder="1" applyAlignment="1">
      <alignment horizontal="center" vertical="center" wrapText="1"/>
    </xf>
    <xf numFmtId="0" fontId="0" fillId="0" borderId="7" xfId="0" applyBorder="1"/>
    <xf numFmtId="0" fontId="0" fillId="3" borderId="7" xfId="0" applyFill="1" applyBorder="1"/>
    <xf numFmtId="1" fontId="0" fillId="0" borderId="7" xfId="0" applyNumberFormat="1" applyFill="1" applyBorder="1"/>
    <xf numFmtId="1" fontId="0" fillId="3" borderId="7" xfId="0" applyNumberFormat="1" applyFill="1" applyBorder="1"/>
    <xf numFmtId="2" fontId="0" fillId="3" borderId="7" xfId="0" applyNumberFormat="1" applyFill="1" applyBorder="1"/>
    <xf numFmtId="2" fontId="0" fillId="3" borderId="8" xfId="0" applyNumberFormat="1" applyFill="1" applyBorder="1"/>
    <xf numFmtId="0" fontId="0" fillId="3" borderId="9" xfId="0" applyFill="1" applyBorder="1" applyAlignment="1">
      <alignment horizontal="center" vertical="center" wrapText="1"/>
    </xf>
    <xf numFmtId="2" fontId="0" fillId="3" borderId="10" xfId="0" applyNumberFormat="1" applyFill="1" applyBorder="1"/>
    <xf numFmtId="2" fontId="0" fillId="3" borderId="11" xfId="0" applyNumberFormat="1" applyFill="1" applyBorder="1"/>
    <xf numFmtId="0" fontId="0" fillId="0" borderId="0" xfId="0" applyBorder="1" applyAlignment="1">
      <alignment horizontal="center" vertical="center" wrapText="1"/>
    </xf>
    <xf numFmtId="0" fontId="0" fillId="0" borderId="0" xfId="0" applyFill="1" applyBorder="1"/>
    <xf numFmtId="0" fontId="1" fillId="2" borderId="12" xfId="0" applyFont="1" applyFill="1" applyBorder="1"/>
    <xf numFmtId="0" fontId="1" fillId="2" borderId="13" xfId="0" applyFont="1" applyFill="1" applyBorder="1"/>
    <xf numFmtId="2" fontId="1" fillId="2" borderId="14" xfId="0" applyNumberFormat="1" applyFont="1" applyFill="1" applyBorder="1" applyAlignment="1">
      <alignment horizontal="right"/>
    </xf>
    <xf numFmtId="0" fontId="0" fillId="3" borderId="15" xfId="0" applyFill="1" applyBorder="1"/>
    <xf numFmtId="0" fontId="0" fillId="3" borderId="16" xfId="0" applyFill="1" applyBorder="1"/>
    <xf numFmtId="2" fontId="0" fillId="3" borderId="17" xfId="0" applyNumberFormat="1" applyFill="1" applyBorder="1"/>
    <xf numFmtId="0" fontId="0" fillId="3" borderId="6" xfId="0" applyFill="1" applyBorder="1"/>
    <xf numFmtId="0" fontId="0" fillId="0" borderId="0" xfId="0" applyAlignment="1">
      <alignment wrapText="1"/>
    </xf>
    <xf numFmtId="0" fontId="1" fillId="0" borderId="0" xfId="0" applyFont="1"/>
    <xf numFmtId="0" fontId="0" fillId="0" borderId="0" xfId="0" applyBorder="1"/>
    <xf numFmtId="0" fontId="0" fillId="3" borderId="7" xfId="0" applyFill="1" applyBorder="1" applyAlignment="1">
      <alignment wrapText="1"/>
    </xf>
    <xf numFmtId="0" fontId="2" fillId="0" borderId="0" xfId="0" applyFont="1" applyAlignment="1">
      <alignment wrapText="1"/>
    </xf>
    <xf numFmtId="0" fontId="3" fillId="0" borderId="0" xfId="0" applyFont="1"/>
    <xf numFmtId="0" fontId="0" fillId="3" borderId="9" xfId="0" applyFill="1" applyBorder="1"/>
    <xf numFmtId="0" fontId="0" fillId="3" borderId="10" xfId="0" quotePrefix="1" applyFill="1" applyBorder="1"/>
    <xf numFmtId="2" fontId="0" fillId="0" borderId="0" xfId="0" applyNumberFormat="1" applyBorder="1"/>
    <xf numFmtId="1" fontId="0" fillId="0" borderId="4" xfId="0" applyNumberFormat="1" applyFill="1" applyBorder="1"/>
    <xf numFmtId="0" fontId="0" fillId="0" borderId="7" xfId="0" applyFill="1" applyBorder="1"/>
    <xf numFmtId="0" fontId="0" fillId="0" borderId="0" xfId="0" applyFill="1" applyBorder="1" applyAlignment="1">
      <alignment horizontal="center"/>
    </xf>
    <xf numFmtId="0" fontId="0" fillId="0" borderId="10" xfId="0" applyFill="1" applyBorder="1"/>
    <xf numFmtId="1" fontId="0" fillId="0" borderId="10" xfId="0" applyNumberFormat="1" applyFill="1" applyBorder="1"/>
    <xf numFmtId="0" fontId="0" fillId="3" borderId="10" xfId="0" applyFill="1" applyBorder="1"/>
    <xf numFmtId="1" fontId="0" fillId="3" borderId="10" xfId="0" applyNumberFormat="1" applyFill="1" applyBorder="1"/>
    <xf numFmtId="1" fontId="0" fillId="3" borderId="18" xfId="0" applyNumberFormat="1" applyFill="1" applyBorder="1"/>
    <xf numFmtId="2" fontId="0" fillId="3" borderId="19" xfId="0" applyNumberFormat="1" applyFill="1" applyBorder="1"/>
    <xf numFmtId="2" fontId="0" fillId="3" borderId="16" xfId="0" applyNumberFormat="1" applyFill="1" applyBorder="1"/>
    <xf numFmtId="1" fontId="0" fillId="3" borderId="23" xfId="0" applyNumberFormat="1" applyFill="1" applyBorder="1"/>
    <xf numFmtId="2" fontId="0" fillId="4" borderId="20" xfId="0" applyNumberFormat="1" applyFill="1" applyBorder="1"/>
    <xf numFmtId="2" fontId="0" fillId="4" borderId="21" xfId="0" applyNumberFormat="1" applyFill="1" applyBorder="1"/>
    <xf numFmtId="2" fontId="0" fillId="4" borderId="22" xfId="0" applyNumberFormat="1" applyFill="1" applyBorder="1"/>
    <xf numFmtId="0" fontId="0" fillId="3" borderId="24" xfId="0" applyFill="1" applyBorder="1" applyAlignment="1">
      <alignment horizontal="center" vertical="center" wrapText="1"/>
    </xf>
    <xf numFmtId="2" fontId="0" fillId="3" borderId="23" xfId="0" applyNumberFormat="1" applyFill="1" applyBorder="1"/>
    <xf numFmtId="2" fontId="0" fillId="3" borderId="18" xfId="0" applyNumberFormat="1" applyFill="1" applyBorder="1"/>
    <xf numFmtId="2" fontId="0" fillId="3" borderId="25" xfId="0" applyNumberFormat="1" applyFill="1" applyBorder="1"/>
    <xf numFmtId="0" fontId="1" fillId="2" borderId="26" xfId="0" applyFont="1" applyFill="1" applyBorder="1" applyAlignment="1">
      <alignment horizontal="center" wrapText="1"/>
    </xf>
    <xf numFmtId="0" fontId="0" fillId="0" borderId="27" xfId="0" applyBorder="1" applyAlignment="1">
      <alignment horizontal="center" wrapText="1"/>
    </xf>
    <xf numFmtId="0" fontId="1" fillId="2" borderId="28" xfId="0" applyFont="1" applyFill="1" applyBorder="1" applyAlignment="1">
      <alignment horizontal="center" wrapText="1"/>
    </xf>
    <xf numFmtId="2" fontId="1" fillId="3" borderId="5" xfId="0" applyNumberFormat="1" applyFont="1" applyFill="1" applyBorder="1" applyAlignment="1">
      <alignment horizontal="center"/>
    </xf>
    <xf numFmtId="2" fontId="1" fillId="3" borderId="8" xfId="0" applyNumberFormat="1" applyFont="1" applyFill="1" applyBorder="1" applyAlignment="1">
      <alignment horizontal="center"/>
    </xf>
    <xf numFmtId="2" fontId="1" fillId="3" borderId="11" xfId="0" applyNumberFormat="1" applyFont="1" applyFill="1" applyBorder="1" applyAlignment="1">
      <alignment horizontal="center"/>
    </xf>
    <xf numFmtId="2" fontId="1" fillId="3" borderId="21" xfId="0" applyNumberFormat="1" applyFont="1" applyFill="1" applyBorder="1" applyAlignment="1">
      <alignment horizontal="center"/>
    </xf>
    <xf numFmtId="2" fontId="1" fillId="3" borderId="29" xfId="0" applyNumberFormat="1" applyFont="1" applyFill="1" applyBorder="1" applyAlignment="1">
      <alignment horizontal="center"/>
    </xf>
    <xf numFmtId="0" fontId="0" fillId="0" borderId="30" xfId="0" applyFill="1" applyBorder="1"/>
    <xf numFmtId="0" fontId="0" fillId="0" borderId="0" xfId="0" applyFill="1" applyBorder="1" applyAlignment="1">
      <alignment horizontal="left"/>
    </xf>
    <xf numFmtId="0" fontId="5" fillId="0" borderId="0" xfId="0" applyFont="1" applyFill="1" applyBorder="1" applyAlignment="1">
      <alignment horizontal="left"/>
    </xf>
    <xf numFmtId="0" fontId="0" fillId="0" borderId="4" xfId="0" quotePrefix="1" applyFill="1" applyBorder="1"/>
    <xf numFmtId="0" fontId="0" fillId="5" borderId="0" xfId="0" applyFill="1"/>
    <xf numFmtId="0" fontId="0" fillId="0" borderId="0" xfId="0" applyAlignment="1">
      <alignment horizontal="center"/>
    </xf>
    <xf numFmtId="0" fontId="0" fillId="0" borderId="0" xfId="0" applyAlignment="1">
      <alignment horizontal="left" vertical="top" wrapText="1"/>
    </xf>
  </cellXfs>
  <cellStyles count="2">
    <cellStyle name="Normal" xfId="0" builtinId="0"/>
    <cellStyle name="Normal 2" xfId="1"/>
  </cellStyles>
  <dxfs count="14">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127362</xdr:colOff>
      <xdr:row>1</xdr:row>
      <xdr:rowOff>76200</xdr:rowOff>
    </xdr:from>
    <xdr:to>
      <xdr:col>9</xdr:col>
      <xdr:colOff>571500</xdr:colOff>
      <xdr:row>5</xdr:row>
      <xdr:rowOff>142875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4962" y="266700"/>
          <a:ext cx="2272938" cy="828675"/>
        </a:xfrm>
        <a:prstGeom prst="rect">
          <a:avLst/>
        </a:prstGeom>
      </xdr:spPr>
    </xdr:pic>
    <xdr:clientData/>
  </xdr:twoCellAnchor>
  <xdr:twoCellAnchor editAs="oneCell">
    <xdr:from>
      <xdr:col>0</xdr:col>
      <xdr:colOff>0</xdr:colOff>
      <xdr:row>1</xdr:row>
      <xdr:rowOff>54751</xdr:rowOff>
    </xdr:from>
    <xdr:to>
      <xdr:col>5</xdr:col>
      <xdr:colOff>127900</xdr:colOff>
      <xdr:row>6</xdr:row>
      <xdr:rowOff>19051</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245251"/>
          <a:ext cx="3175900" cy="91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tabSelected="1" workbookViewId="0">
      <selection activeCell="L19" sqref="L19"/>
    </sheetView>
  </sheetViews>
  <sheetFormatPr defaultRowHeight="15" x14ac:dyDescent="0.25"/>
  <sheetData>
    <row r="1" spans="1:10" x14ac:dyDescent="0.25">
      <c r="A1" s="67"/>
      <c r="B1" s="67"/>
      <c r="C1" s="67"/>
      <c r="D1" s="67"/>
      <c r="E1" s="67"/>
      <c r="F1" s="67"/>
      <c r="G1" s="67"/>
      <c r="H1" s="67"/>
      <c r="I1" s="67"/>
      <c r="J1" s="67"/>
    </row>
    <row r="2" spans="1:10" x14ac:dyDescent="0.25">
      <c r="A2" s="67"/>
      <c r="B2" s="67"/>
      <c r="C2" s="67"/>
      <c r="D2" s="67"/>
      <c r="E2" s="67"/>
      <c r="F2" s="67"/>
      <c r="G2" s="67"/>
      <c r="H2" s="67"/>
      <c r="I2" s="67"/>
      <c r="J2" s="67"/>
    </row>
    <row r="3" spans="1:10" x14ac:dyDescent="0.25">
      <c r="A3" s="67"/>
      <c r="B3" s="67"/>
      <c r="C3" s="67"/>
      <c r="D3" s="67"/>
      <c r="E3" s="67"/>
      <c r="F3" s="67"/>
      <c r="G3" s="67"/>
      <c r="H3" s="67"/>
      <c r="I3" s="67"/>
      <c r="J3" s="67"/>
    </row>
    <row r="4" spans="1:10" x14ac:dyDescent="0.25">
      <c r="A4" s="67"/>
      <c r="B4" s="67"/>
      <c r="C4" s="67"/>
      <c r="D4" s="67"/>
      <c r="E4" s="67"/>
      <c r="F4" s="67"/>
      <c r="G4" s="67"/>
      <c r="H4" s="67"/>
      <c r="I4" s="67"/>
      <c r="J4" s="67"/>
    </row>
    <row r="5" spans="1:10" x14ac:dyDescent="0.25">
      <c r="A5" s="67"/>
      <c r="B5" s="67"/>
      <c r="C5" s="67"/>
      <c r="D5" s="67"/>
      <c r="E5" s="67"/>
      <c r="F5" s="67"/>
      <c r="G5" s="67"/>
      <c r="H5" s="67"/>
      <c r="I5" s="67"/>
      <c r="J5" s="67"/>
    </row>
    <row r="6" spans="1:10" x14ac:dyDescent="0.25">
      <c r="A6" s="67"/>
      <c r="B6" s="67"/>
      <c r="C6" s="67"/>
      <c r="D6" s="67"/>
      <c r="E6" s="67"/>
      <c r="F6" s="67"/>
      <c r="G6" s="67"/>
      <c r="H6" s="67"/>
      <c r="I6" s="67"/>
      <c r="J6" s="67"/>
    </row>
    <row r="7" spans="1:10" x14ac:dyDescent="0.25">
      <c r="A7" s="67"/>
      <c r="B7" s="67"/>
      <c r="C7" s="67"/>
      <c r="D7" s="67"/>
      <c r="E7" s="67"/>
      <c r="F7" s="67"/>
      <c r="G7" s="67"/>
      <c r="H7" s="67"/>
      <c r="I7" s="67"/>
      <c r="J7" s="67"/>
    </row>
    <row r="11" spans="1:10" ht="15" customHeight="1" x14ac:dyDescent="0.25">
      <c r="B11" s="69" t="s">
        <v>309</v>
      </c>
      <c r="C11" s="69"/>
      <c r="D11" s="69"/>
      <c r="E11" s="69"/>
      <c r="F11" s="69"/>
      <c r="G11" s="69"/>
      <c r="H11" s="69"/>
      <c r="I11" s="69"/>
    </row>
    <row r="12" spans="1:10" x14ac:dyDescent="0.25">
      <c r="B12" s="69"/>
      <c r="C12" s="69"/>
      <c r="D12" s="69"/>
      <c r="E12" s="69"/>
      <c r="F12" s="69"/>
      <c r="G12" s="69"/>
      <c r="H12" s="69"/>
      <c r="I12" s="69"/>
    </row>
    <row r="13" spans="1:10" x14ac:dyDescent="0.25">
      <c r="B13" s="69"/>
      <c r="C13" s="69"/>
      <c r="D13" s="69"/>
      <c r="E13" s="69"/>
      <c r="F13" s="69"/>
      <c r="G13" s="69"/>
      <c r="H13" s="69"/>
      <c r="I13" s="69"/>
    </row>
    <row r="14" spans="1:10" x14ac:dyDescent="0.25">
      <c r="B14" s="69"/>
      <c r="C14" s="69"/>
      <c r="D14" s="69"/>
      <c r="E14" s="69"/>
      <c r="F14" s="69"/>
      <c r="G14" s="69"/>
      <c r="H14" s="69"/>
      <c r="I14" s="69"/>
    </row>
    <row r="15" spans="1:10" x14ac:dyDescent="0.25">
      <c r="B15" s="69"/>
      <c r="C15" s="69"/>
      <c r="D15" s="69"/>
      <c r="E15" s="69"/>
      <c r="F15" s="69"/>
      <c r="G15" s="69"/>
      <c r="H15" s="69"/>
      <c r="I15" s="69"/>
    </row>
    <row r="16" spans="1:10" x14ac:dyDescent="0.25">
      <c r="B16" s="69"/>
      <c r="C16" s="69"/>
      <c r="D16" s="69"/>
      <c r="E16" s="69"/>
      <c r="F16" s="69"/>
      <c r="G16" s="69"/>
      <c r="H16" s="69"/>
      <c r="I16" s="69"/>
    </row>
    <row r="17" spans="2:9" x14ac:dyDescent="0.25">
      <c r="B17" s="69"/>
      <c r="C17" s="69"/>
      <c r="D17" s="69"/>
      <c r="E17" s="69"/>
      <c r="F17" s="69"/>
      <c r="G17" s="69"/>
      <c r="H17" s="69"/>
      <c r="I17" s="69"/>
    </row>
    <row r="19" spans="2:9" x14ac:dyDescent="0.25">
      <c r="B19" s="68" t="s">
        <v>307</v>
      </c>
      <c r="C19" s="68"/>
      <c r="D19" s="68"/>
      <c r="E19" s="68"/>
      <c r="F19" s="68"/>
      <c r="G19" s="68"/>
      <c r="H19" s="68"/>
      <c r="I19" s="68"/>
    </row>
    <row r="20" spans="2:9" x14ac:dyDescent="0.25">
      <c r="B20" s="68"/>
      <c r="C20" s="68"/>
      <c r="D20" s="68"/>
      <c r="E20" s="68"/>
      <c r="F20" s="68"/>
      <c r="G20" s="68"/>
      <c r="H20" s="68"/>
      <c r="I20" s="68"/>
    </row>
  </sheetData>
  <mergeCells count="2">
    <mergeCell ref="B19:I20"/>
    <mergeCell ref="B11:I1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
  <sheetViews>
    <sheetView workbookViewId="0">
      <selection activeCell="I1" sqref="I1"/>
    </sheetView>
  </sheetViews>
  <sheetFormatPr defaultColWidth="8.85546875" defaultRowHeight="15" x14ac:dyDescent="0.25"/>
  <cols>
    <col min="1" max="1" width="30" customWidth="1"/>
    <col min="2" max="2" width="4.42578125" customWidth="1"/>
    <col min="3" max="3" width="13.28515625" customWidth="1"/>
    <col min="4" max="4" width="9.28515625" bestFit="1" customWidth="1"/>
    <col min="5" max="5" width="8.5703125" bestFit="1" customWidth="1"/>
    <col min="6" max="6" width="10.85546875" bestFit="1" customWidth="1"/>
    <col min="7" max="7" width="14.42578125" bestFit="1" customWidth="1"/>
    <col min="8" max="8" width="10.42578125" bestFit="1" customWidth="1"/>
    <col min="9" max="9" width="17" customWidth="1"/>
    <col min="10" max="10" width="13.42578125" bestFit="1" customWidth="1"/>
    <col min="11" max="11" width="4.5703125" bestFit="1" customWidth="1"/>
  </cols>
  <sheetData>
    <row r="1" spans="1:10" ht="15.75" thickBot="1" x14ac:dyDescent="0.3">
      <c r="A1" s="56" t="s">
        <v>286</v>
      </c>
      <c r="B1" s="57" t="s">
        <v>0</v>
      </c>
      <c r="C1" s="57" t="s">
        <v>1</v>
      </c>
      <c r="D1" s="57" t="s">
        <v>2</v>
      </c>
      <c r="E1" s="57" t="s">
        <v>3</v>
      </c>
      <c r="F1" s="57" t="s">
        <v>4</v>
      </c>
      <c r="G1" s="57" t="s">
        <v>5</v>
      </c>
      <c r="H1" s="57" t="s">
        <v>6</v>
      </c>
      <c r="I1" s="57" t="s">
        <v>290</v>
      </c>
      <c r="J1" s="55" t="s">
        <v>7</v>
      </c>
    </row>
    <row r="2" spans="1:10" x14ac:dyDescent="0.25">
      <c r="A2" s="51" t="str">
        <f>CONCATENATE(C2,"_",B2)</f>
        <v>GOI_CD</v>
      </c>
      <c r="B2" s="4" t="s">
        <v>22</v>
      </c>
      <c r="C2" s="63" t="s">
        <v>291</v>
      </c>
      <c r="D2" s="5" t="s">
        <v>289</v>
      </c>
      <c r="E2" s="5"/>
      <c r="F2" s="5"/>
      <c r="G2" s="37"/>
      <c r="H2" s="7">
        <f>E2+F2</f>
        <v>0</v>
      </c>
      <c r="I2" s="52">
        <f>(10)*H2*0.00066</f>
        <v>0</v>
      </c>
      <c r="J2" s="58" t="str">
        <f>IF(G2="","Input Conc",I2/G2)</f>
        <v>Input Conc</v>
      </c>
    </row>
    <row r="3" spans="1:10" ht="15.75" thickBot="1" x14ac:dyDescent="0.3">
      <c r="A3" s="16" t="str">
        <f>CONCATENATE(C3,"_",B3)</f>
        <v>DVA_CD</v>
      </c>
      <c r="B3" s="40" t="s">
        <v>22</v>
      </c>
      <c r="C3" s="40" t="s">
        <v>115</v>
      </c>
      <c r="D3" s="40" t="str">
        <f>VLOOKUP(A3,'Part List'!A:H,8,FALSE)</f>
        <v>CML-F6</v>
      </c>
      <c r="E3" s="40">
        <f>VLOOKUP(A3,'Part List'!A:H,5,FALSE)</f>
        <v>498</v>
      </c>
      <c r="F3" s="40">
        <f>VLOOKUP(A3,'Part List'!A:H,6,FALSE)</f>
        <v>2108</v>
      </c>
      <c r="G3" s="41"/>
      <c r="H3" s="43">
        <f>E3+F3</f>
        <v>2606</v>
      </c>
      <c r="I3" s="54">
        <f t="shared" ref="I3" si="0">(30)*H3*0.00066</f>
        <v>51.598799999999997</v>
      </c>
      <c r="J3" s="60" t="str">
        <f t="shared" ref="J3" si="1">IF(G3="","Input Conc",I3/G3)</f>
        <v>Input Conc</v>
      </c>
    </row>
    <row r="4" spans="1:10" ht="15.75" thickBot="1" x14ac:dyDescent="0.3">
      <c r="A4" s="19"/>
      <c r="B4" s="20"/>
      <c r="G4" s="21" t="s">
        <v>8</v>
      </c>
      <c r="H4" s="22" t="s">
        <v>9</v>
      </c>
      <c r="I4" s="22" t="s">
        <v>10</v>
      </c>
      <c r="J4" s="23" t="s">
        <v>7</v>
      </c>
    </row>
    <row r="5" spans="1:10" x14ac:dyDescent="0.25">
      <c r="A5" s="65" t="s">
        <v>292</v>
      </c>
      <c r="B5" s="20"/>
      <c r="G5" s="24" t="s">
        <v>11</v>
      </c>
      <c r="H5" s="25" t="s">
        <v>12</v>
      </c>
      <c r="I5" s="25" t="s">
        <v>13</v>
      </c>
      <c r="J5" s="26">
        <f>J9/10</f>
        <v>1</v>
      </c>
    </row>
    <row r="6" spans="1:10" x14ac:dyDescent="0.25">
      <c r="A6" s="64" t="s">
        <v>296</v>
      </c>
      <c r="B6" s="20"/>
      <c r="G6" s="27" t="s">
        <v>14</v>
      </c>
      <c r="H6" s="11" t="s">
        <v>15</v>
      </c>
      <c r="I6" s="11" t="s">
        <v>16</v>
      </c>
      <c r="J6" s="15">
        <v>0.5</v>
      </c>
    </row>
    <row r="7" spans="1:10" x14ac:dyDescent="0.25">
      <c r="A7" s="64" t="s">
        <v>297</v>
      </c>
      <c r="B7" s="28"/>
      <c r="C7" s="29"/>
      <c r="E7" s="30"/>
      <c r="F7" s="30"/>
      <c r="G7" s="27" t="s">
        <v>288</v>
      </c>
      <c r="H7" s="31" t="s">
        <v>24</v>
      </c>
      <c r="I7" s="31" t="s">
        <v>17</v>
      </c>
      <c r="J7" s="15">
        <v>1</v>
      </c>
    </row>
    <row r="8" spans="1:10" ht="15.75" thickBot="1" x14ac:dyDescent="0.3">
      <c r="A8" s="39"/>
      <c r="C8" s="32"/>
      <c r="D8" s="33"/>
      <c r="E8" s="30"/>
      <c r="F8" s="30"/>
      <c r="G8" s="34" t="s">
        <v>18</v>
      </c>
      <c r="H8" s="35" t="s">
        <v>19</v>
      </c>
      <c r="I8" s="35" t="s">
        <v>19</v>
      </c>
      <c r="J8" s="18">
        <f>(J9-(SUM(J2:J7)))</f>
        <v>7.5</v>
      </c>
    </row>
    <row r="9" spans="1:10" x14ac:dyDescent="0.25">
      <c r="A9" s="39"/>
      <c r="C9" s="32"/>
      <c r="D9" s="33"/>
      <c r="E9" s="30"/>
      <c r="F9" s="30"/>
      <c r="G9" s="30"/>
      <c r="H9" s="30"/>
      <c r="I9" s="30" t="s">
        <v>20</v>
      </c>
      <c r="J9" s="36">
        <v>10</v>
      </c>
    </row>
    <row r="10" spans="1:10" ht="15.75" thickBot="1" x14ac:dyDescent="0.3">
      <c r="A10" s="39"/>
      <c r="C10" s="32"/>
      <c r="D10" s="33"/>
      <c r="J10" s="36"/>
    </row>
    <row r="11" spans="1:10" ht="15.75" thickBot="1" x14ac:dyDescent="0.3">
      <c r="A11" s="56" t="s">
        <v>286</v>
      </c>
      <c r="B11" s="57" t="s">
        <v>0</v>
      </c>
      <c r="C11" s="57" t="s">
        <v>1</v>
      </c>
      <c r="D11" s="57" t="s">
        <v>2</v>
      </c>
      <c r="E11" s="57" t="s">
        <v>3</v>
      </c>
      <c r="F11" s="57" t="s">
        <v>4</v>
      </c>
      <c r="G11" s="57" t="s">
        <v>5</v>
      </c>
      <c r="H11" s="57" t="s">
        <v>6</v>
      </c>
      <c r="I11" s="57" t="s">
        <v>290</v>
      </c>
      <c r="J11" s="55" t="s">
        <v>7</v>
      </c>
    </row>
    <row r="12" spans="1:10" x14ac:dyDescent="0.25">
      <c r="A12" s="51" t="str">
        <f>CONCATENATE(C12,"_",B12)</f>
        <v>GOI-Nterm_AE</v>
      </c>
      <c r="B12" s="4" t="s">
        <v>30</v>
      </c>
      <c r="C12" s="63" t="s">
        <v>294</v>
      </c>
      <c r="D12" s="5" t="s">
        <v>289</v>
      </c>
      <c r="E12" s="5"/>
      <c r="F12" s="66"/>
      <c r="G12" s="37"/>
      <c r="H12" s="7">
        <f>E12+F12</f>
        <v>0</v>
      </c>
      <c r="I12" s="52">
        <f>(10)*H12*0.00066</f>
        <v>0</v>
      </c>
      <c r="J12" s="58" t="str">
        <f>IF(G12="","Input Conc",I12/G12)</f>
        <v>Input Conc</v>
      </c>
    </row>
    <row r="13" spans="1:10" x14ac:dyDescent="0.25">
      <c r="A13" s="9" t="str">
        <f>CONCATENATE(C13,"_",B13)</f>
        <v>GOI-Cterm_EF</v>
      </c>
      <c r="B13" s="10" t="s">
        <v>31</v>
      </c>
      <c r="C13" s="38" t="s">
        <v>295</v>
      </c>
      <c r="D13" s="38" t="s">
        <v>289</v>
      </c>
      <c r="E13" s="38"/>
      <c r="F13" s="38"/>
      <c r="G13" s="12"/>
      <c r="H13" s="13">
        <f>E13+F13</f>
        <v>0</v>
      </c>
      <c r="I13" s="53">
        <f t="shared" ref="I13:I14" si="2">(30)*H13*0.00066</f>
        <v>0</v>
      </c>
      <c r="J13" s="59" t="str">
        <f t="shared" ref="J13:J14" si="3">IF(G13="","Input Conc",I13/G13)</f>
        <v>Input Conc</v>
      </c>
    </row>
    <row r="14" spans="1:10" ht="15.75" thickBot="1" x14ac:dyDescent="0.3">
      <c r="A14" s="16" t="str">
        <f>CONCATENATE(C14,"_",B14)</f>
        <v>DVA_AF</v>
      </c>
      <c r="B14" s="40" t="s">
        <v>152</v>
      </c>
      <c r="C14" s="40" t="s">
        <v>115</v>
      </c>
      <c r="D14" s="40" t="str">
        <f>VLOOKUP(A14,'Part List'!A:H,8,FALSE)</f>
        <v>CML-F2</v>
      </c>
      <c r="E14" s="40">
        <f>VLOOKUP(A14,'Part List'!A:H,5,FALSE)</f>
        <v>498</v>
      </c>
      <c r="F14" s="40">
        <f>VLOOKUP(A14,'Part List'!A:H,6,FALSE)</f>
        <v>2108</v>
      </c>
      <c r="G14" s="41"/>
      <c r="H14" s="43">
        <f>E14+F14</f>
        <v>2606</v>
      </c>
      <c r="I14" s="54">
        <f t="shared" si="2"/>
        <v>51.598799999999997</v>
      </c>
      <c r="J14" s="60" t="str">
        <f t="shared" si="3"/>
        <v>Input Conc</v>
      </c>
    </row>
    <row r="15" spans="1:10" ht="15.75" thickBot="1" x14ac:dyDescent="0.3">
      <c r="A15" s="19"/>
      <c r="B15" s="20"/>
      <c r="G15" s="21" t="s">
        <v>8</v>
      </c>
      <c r="H15" s="22" t="s">
        <v>9</v>
      </c>
      <c r="I15" s="22" t="s">
        <v>10</v>
      </c>
      <c r="J15" s="23" t="s">
        <v>7</v>
      </c>
    </row>
    <row r="16" spans="1:10" x14ac:dyDescent="0.25">
      <c r="A16" s="65" t="s">
        <v>293</v>
      </c>
      <c r="B16" s="20"/>
      <c r="G16" s="24" t="s">
        <v>11</v>
      </c>
      <c r="H16" s="25" t="s">
        <v>12</v>
      </c>
      <c r="I16" s="25" t="s">
        <v>13</v>
      </c>
      <c r="J16" s="26">
        <f>J20/10</f>
        <v>2</v>
      </c>
    </row>
    <row r="17" spans="1:10" x14ac:dyDescent="0.25">
      <c r="A17" s="64" t="s">
        <v>296</v>
      </c>
      <c r="B17" s="20"/>
      <c r="G17" s="27" t="s">
        <v>14</v>
      </c>
      <c r="H17" s="11" t="s">
        <v>15</v>
      </c>
      <c r="I17" s="11" t="s">
        <v>16</v>
      </c>
      <c r="J17" s="15">
        <v>0.5</v>
      </c>
    </row>
    <row r="18" spans="1:10" x14ac:dyDescent="0.25">
      <c r="A18" s="64" t="s">
        <v>297</v>
      </c>
      <c r="B18" s="28"/>
      <c r="C18" s="29"/>
      <c r="E18" s="30"/>
      <c r="F18" s="30"/>
      <c r="G18" s="27" t="s">
        <v>288</v>
      </c>
      <c r="H18" s="31" t="s">
        <v>24</v>
      </c>
      <c r="I18" s="31" t="s">
        <v>17</v>
      </c>
      <c r="J18" s="15">
        <v>1</v>
      </c>
    </row>
    <row r="19" spans="1:10" ht="15.75" thickBot="1" x14ac:dyDescent="0.3">
      <c r="A19" s="39"/>
      <c r="C19" s="32"/>
      <c r="D19" s="33"/>
      <c r="E19" s="30"/>
      <c r="F19" s="30"/>
      <c r="G19" s="34" t="s">
        <v>18</v>
      </c>
      <c r="H19" s="35" t="s">
        <v>19</v>
      </c>
      <c r="I19" s="35" t="s">
        <v>19</v>
      </c>
      <c r="J19" s="18">
        <f>(J20-(SUM(J12:J18)))</f>
        <v>16.5</v>
      </c>
    </row>
    <row r="20" spans="1:10" x14ac:dyDescent="0.25">
      <c r="A20" s="39"/>
      <c r="C20" s="32"/>
      <c r="D20" s="33"/>
      <c r="E20" s="30"/>
      <c r="F20" s="30"/>
      <c r="G20" s="30"/>
      <c r="H20" s="30"/>
      <c r="I20" s="30" t="s">
        <v>20</v>
      </c>
      <c r="J20" s="36">
        <v>20</v>
      </c>
    </row>
  </sheetData>
  <pageMargins left="0.7" right="0.7" top="0.75" bottom="0.75" header="0.3" footer="0.3"/>
  <pageSetup scale="35" orientation="portrait" r:id="rId1"/>
  <extLst>
    <ext xmlns:x14="http://schemas.microsoft.com/office/spreadsheetml/2009/9/main" uri="{78C0D931-6437-407d-A8EE-F0AAD7539E65}">
      <x14:conditionalFormattings>
        <x14:conditionalFormatting xmlns:xm="http://schemas.microsoft.com/office/excel/2006/main">
          <x14:cfRule type="containsText" priority="2" operator="containsText" id="{60B3D9E9-C052-44D4-A076-B26329F22E5A}">
            <xm:f>NOT(ISERROR(SEARCH("Input",J2)))</xm:f>
            <xm:f>"Input"</xm:f>
            <x14:dxf>
              <font>
                <color rgb="FFFF0000"/>
              </font>
              <fill>
                <patternFill>
                  <bgColor theme="0" tint="-0.14996795556505021"/>
                </patternFill>
              </fill>
            </x14:dxf>
          </x14:cfRule>
          <xm:sqref>J2:J3</xm:sqref>
        </x14:conditionalFormatting>
        <x14:conditionalFormatting xmlns:xm="http://schemas.microsoft.com/office/excel/2006/main">
          <x14:cfRule type="containsText" priority="1" operator="containsText" id="{4097068B-0FE3-4F0F-9F5A-2D28788714A3}">
            <xm:f>NOT(ISERROR(SEARCH("Input",J12)))</xm:f>
            <xm:f>"Input"</xm:f>
            <x14:dxf>
              <font>
                <color rgb="FFFF0000"/>
              </font>
              <fill>
                <patternFill>
                  <bgColor theme="0" tint="-0.14996795556505021"/>
                </patternFill>
              </fill>
            </x14:dxf>
          </x14:cfRule>
          <xm:sqref>J12:J14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
  <sheetViews>
    <sheetView workbookViewId="0">
      <selection activeCell="A9" sqref="A9"/>
    </sheetView>
  </sheetViews>
  <sheetFormatPr defaultColWidth="8.85546875" defaultRowHeight="15" x14ac:dyDescent="0.25"/>
  <cols>
    <col min="1" max="1" width="21" customWidth="1"/>
    <col min="2" max="2" width="4.42578125" customWidth="1"/>
    <col min="3" max="3" width="8.85546875" bestFit="1" customWidth="1"/>
    <col min="4" max="4" width="9.28515625" bestFit="1" customWidth="1"/>
    <col min="5" max="5" width="8.5703125" bestFit="1" customWidth="1"/>
    <col min="6" max="6" width="10.85546875" bestFit="1" customWidth="1"/>
    <col min="7" max="7" width="14.42578125" bestFit="1" customWidth="1"/>
    <col min="8" max="8" width="10.42578125" bestFit="1" customWidth="1"/>
    <col min="9" max="9" width="17" customWidth="1"/>
    <col min="10" max="10" width="13.42578125" bestFit="1" customWidth="1"/>
    <col min="11" max="11" width="4.5703125" bestFit="1" customWidth="1"/>
  </cols>
  <sheetData>
    <row r="1" spans="1:10" ht="15.75" thickBot="1" x14ac:dyDescent="0.3">
      <c r="A1" s="56" t="s">
        <v>287</v>
      </c>
      <c r="B1" s="57" t="s">
        <v>0</v>
      </c>
      <c r="C1" s="57" t="s">
        <v>1</v>
      </c>
      <c r="D1" s="57" t="s">
        <v>2</v>
      </c>
      <c r="E1" s="57" t="s">
        <v>3</v>
      </c>
      <c r="F1" s="57" t="s">
        <v>4</v>
      </c>
      <c r="G1" s="57" t="s">
        <v>5</v>
      </c>
      <c r="H1" s="57" t="s">
        <v>6</v>
      </c>
      <c r="I1" s="57" t="s">
        <v>185</v>
      </c>
      <c r="J1" s="55" t="s">
        <v>7</v>
      </c>
    </row>
    <row r="2" spans="1:10" x14ac:dyDescent="0.25">
      <c r="A2" s="51" t="str">
        <f>CONCATENATE(C2,"_",B2)</f>
        <v>J23102_AB</v>
      </c>
      <c r="B2" s="4" t="s">
        <v>34</v>
      </c>
      <c r="C2" s="5" t="s">
        <v>36</v>
      </c>
      <c r="D2" s="6" t="str">
        <f>VLOOKUP(A2,'Part List'!A:H,8,FALSE)</f>
        <v>CML-A5</v>
      </c>
      <c r="E2" s="6">
        <f>VLOOKUP(A2,'Part List'!A:H,5,FALSE)</f>
        <v>35</v>
      </c>
      <c r="F2" s="6">
        <f>VLOOKUP(A2,'Part List'!A:H,6,FALSE)</f>
        <v>2108</v>
      </c>
      <c r="G2" s="37"/>
      <c r="H2" s="7">
        <f>E2+F2</f>
        <v>2143</v>
      </c>
      <c r="I2" s="52">
        <f>(30)*H2*0.00066</f>
        <v>42.431399999999996</v>
      </c>
      <c r="J2" s="58" t="str">
        <f>IF(G2="","Input Conc",I2/G2)</f>
        <v>Input Conc</v>
      </c>
    </row>
    <row r="3" spans="1:10" x14ac:dyDescent="0.25">
      <c r="A3" s="9" t="str">
        <f>CONCATENATE(C3,"_",B3)</f>
        <v>BCD2_BC</v>
      </c>
      <c r="B3" s="10" t="s">
        <v>21</v>
      </c>
      <c r="C3" s="10" t="s">
        <v>29</v>
      </c>
      <c r="D3" s="11" t="str">
        <f>VLOOKUP(A3,'Part List'!A:H,8,FALSE)</f>
        <v>CML-D9</v>
      </c>
      <c r="E3" s="11">
        <f>VLOOKUP(A3,'Part List'!A:H,5,FALSE)</f>
        <v>88</v>
      </c>
      <c r="F3" s="11">
        <f>VLOOKUP(A3,'Part List'!A:H,6,FALSE)</f>
        <v>2108</v>
      </c>
      <c r="G3" s="12"/>
      <c r="H3" s="13">
        <f>E3+F3</f>
        <v>2196</v>
      </c>
      <c r="I3" s="53">
        <f t="shared" ref="I3:I6" si="0">(30)*H3*0.00066</f>
        <v>43.480800000000002</v>
      </c>
      <c r="J3" s="59" t="str">
        <f t="shared" ref="J3:J6" si="1">IF(G3="","Input Conc",I3/G3)</f>
        <v>Input Conc</v>
      </c>
    </row>
    <row r="4" spans="1:10" x14ac:dyDescent="0.25">
      <c r="A4" s="9" t="str">
        <f>CONCATENATE(C4,"_",B4)</f>
        <v>E1010m_CD</v>
      </c>
      <c r="B4" s="10" t="s">
        <v>22</v>
      </c>
      <c r="C4" s="10" t="s">
        <v>148</v>
      </c>
      <c r="D4" s="11" t="str">
        <f>VLOOKUP(A4,'Part List'!A:H,8,FALSE)</f>
        <v>CML-E6</v>
      </c>
      <c r="E4" s="11">
        <f>VLOOKUP(A4,'Part List'!A:H,5,FALSE)</f>
        <v>681</v>
      </c>
      <c r="F4" s="11">
        <f>VLOOKUP(A4,'Part List'!A:H,6,FALSE)</f>
        <v>2108</v>
      </c>
      <c r="G4" s="12"/>
      <c r="H4" s="13">
        <f>E4+F4</f>
        <v>2789</v>
      </c>
      <c r="I4" s="53">
        <f t="shared" si="0"/>
        <v>55.222200000000001</v>
      </c>
      <c r="J4" s="59" t="str">
        <f t="shared" si="1"/>
        <v>Input Conc</v>
      </c>
    </row>
    <row r="5" spans="1:10" x14ac:dyDescent="0.25">
      <c r="A5" s="9" t="str">
        <f>CONCATENATE(C5,"_",B5)</f>
        <v>B0015_DE</v>
      </c>
      <c r="B5" s="10" t="s">
        <v>33</v>
      </c>
      <c r="C5" s="10" t="s">
        <v>25</v>
      </c>
      <c r="D5" s="11" t="str">
        <f>VLOOKUP(A5,'Part List'!A:H,8,FALSE)</f>
        <v>CML-E8</v>
      </c>
      <c r="E5" s="11">
        <f>VLOOKUP(A5,'Part List'!A:H,5,FALSE)</f>
        <v>129</v>
      </c>
      <c r="F5" s="11">
        <f>VLOOKUP(A5,'Part List'!A:H,6,FALSE)</f>
        <v>2108</v>
      </c>
      <c r="G5" s="12"/>
      <c r="H5" s="13">
        <f>E5+F5</f>
        <v>2237</v>
      </c>
      <c r="I5" s="53">
        <f t="shared" si="0"/>
        <v>44.2926</v>
      </c>
      <c r="J5" s="59" t="str">
        <f t="shared" si="1"/>
        <v>Input Conc</v>
      </c>
    </row>
    <row r="6" spans="1:10" ht="15.75" thickBot="1" x14ac:dyDescent="0.3">
      <c r="A6" s="16" t="str">
        <f>CONCATENATE(C6,"_",B6)</f>
        <v>DVK_AE</v>
      </c>
      <c r="B6" s="40" t="s">
        <v>30</v>
      </c>
      <c r="C6" s="40" t="s">
        <v>127</v>
      </c>
      <c r="D6" s="42" t="str">
        <f>VLOOKUP(A6,'Part List'!A:H,8,FALSE)</f>
        <v>CML-H4</v>
      </c>
      <c r="E6" s="42">
        <f>VLOOKUP(A6,'Part List'!A:H,5,FALSE)</f>
        <v>496</v>
      </c>
      <c r="F6" s="42">
        <f>VLOOKUP(A6,'Part List'!A:H,6,FALSE)</f>
        <v>2235</v>
      </c>
      <c r="G6" s="41"/>
      <c r="H6" s="43">
        <f>E6+F6</f>
        <v>2731</v>
      </c>
      <c r="I6" s="54">
        <f t="shared" si="0"/>
        <v>54.073799999999999</v>
      </c>
      <c r="J6" s="60" t="str">
        <f t="shared" si="1"/>
        <v>Input Conc</v>
      </c>
    </row>
    <row r="7" spans="1:10" ht="15.75" thickBot="1" x14ac:dyDescent="0.3">
      <c r="A7" s="19"/>
      <c r="B7" s="20"/>
      <c r="G7" s="21" t="s">
        <v>8</v>
      </c>
      <c r="H7" s="22" t="s">
        <v>9</v>
      </c>
      <c r="I7" s="22" t="s">
        <v>10</v>
      </c>
      <c r="J7" s="23" t="s">
        <v>7</v>
      </c>
    </row>
    <row r="8" spans="1:10" x14ac:dyDescent="0.25">
      <c r="A8" s="65" t="s">
        <v>301</v>
      </c>
      <c r="B8" s="20"/>
      <c r="G8" s="24" t="s">
        <v>11</v>
      </c>
      <c r="H8" s="25" t="s">
        <v>12</v>
      </c>
      <c r="I8" s="25" t="s">
        <v>13</v>
      </c>
      <c r="J8" s="26">
        <f>J12/10</f>
        <v>2</v>
      </c>
    </row>
    <row r="9" spans="1:10" x14ac:dyDescent="0.25">
      <c r="A9" s="64" t="s">
        <v>298</v>
      </c>
      <c r="B9" s="20"/>
      <c r="G9" s="27" t="s">
        <v>14</v>
      </c>
      <c r="H9" s="11" t="s">
        <v>15</v>
      </c>
      <c r="I9" s="11" t="s">
        <v>16</v>
      </c>
      <c r="J9" s="15">
        <v>0.5</v>
      </c>
    </row>
    <row r="10" spans="1:10" x14ac:dyDescent="0.25">
      <c r="A10" s="64"/>
      <c r="B10" s="28"/>
      <c r="C10" s="29"/>
      <c r="E10" s="30"/>
      <c r="F10" s="30"/>
      <c r="G10" s="27" t="s">
        <v>23</v>
      </c>
      <c r="H10" s="31" t="s">
        <v>24</v>
      </c>
      <c r="I10" s="31" t="s">
        <v>17</v>
      </c>
      <c r="J10" s="15">
        <v>1</v>
      </c>
    </row>
    <row r="11" spans="1:10" ht="15.75" thickBot="1" x14ac:dyDescent="0.3">
      <c r="A11" s="39"/>
      <c r="C11" s="32"/>
      <c r="D11" s="33"/>
      <c r="E11" s="30"/>
      <c r="F11" s="30"/>
      <c r="G11" s="34" t="s">
        <v>18</v>
      </c>
      <c r="H11" s="35" t="s">
        <v>19</v>
      </c>
      <c r="I11" s="35" t="s">
        <v>19</v>
      </c>
      <c r="J11" s="18">
        <f>(J12-(SUM(J2:J10)))</f>
        <v>16.5</v>
      </c>
    </row>
    <row r="12" spans="1:10" x14ac:dyDescent="0.25">
      <c r="A12" s="39"/>
      <c r="C12" s="32"/>
      <c r="D12" s="33"/>
      <c r="E12" s="30"/>
      <c r="F12" s="30"/>
      <c r="G12" s="30"/>
      <c r="H12" s="30"/>
      <c r="I12" s="30" t="s">
        <v>20</v>
      </c>
      <c r="J12" s="36">
        <v>20</v>
      </c>
    </row>
    <row r="13" spans="1:10" x14ac:dyDescent="0.25">
      <c r="A13" s="39"/>
      <c r="C13" s="32"/>
      <c r="D13" s="33"/>
      <c r="J13" s="36"/>
    </row>
  </sheetData>
  <pageMargins left="0.7" right="0.7" top="0.75" bottom="0.75" header="0.3" footer="0.3"/>
  <pageSetup scale="35"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4502CD96-CFFC-4D94-8DC1-98F6FC3D735A}">
            <xm:f>NOT(ISERROR(SEARCH("Input",J2)))</xm:f>
            <xm:f>"Input"</xm:f>
            <x14:dxf>
              <font>
                <color rgb="FFFF0000"/>
              </font>
              <fill>
                <patternFill>
                  <bgColor theme="0" tint="-0.14996795556505021"/>
                </patternFill>
              </fill>
            </x14:dxf>
          </x14:cfRule>
          <xm:sqref>J2:J6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
  <sheetViews>
    <sheetView workbookViewId="0">
      <selection activeCell="A6" sqref="A6:A8"/>
    </sheetView>
  </sheetViews>
  <sheetFormatPr defaultColWidth="8.85546875" defaultRowHeight="15" x14ac:dyDescent="0.25"/>
  <cols>
    <col min="1" max="1" width="30" customWidth="1"/>
    <col min="2" max="2" width="4.42578125" customWidth="1"/>
    <col min="3" max="3" width="13.28515625" customWidth="1"/>
    <col min="4" max="4" width="9.28515625" bestFit="1" customWidth="1"/>
    <col min="5" max="5" width="8.5703125" bestFit="1" customWidth="1"/>
    <col min="6" max="6" width="10.85546875" bestFit="1" customWidth="1"/>
    <col min="7" max="7" width="14.42578125" bestFit="1" customWidth="1"/>
    <col min="8" max="8" width="10.42578125" bestFit="1" customWidth="1"/>
    <col min="9" max="9" width="17" customWidth="1"/>
    <col min="10" max="10" width="13.42578125" bestFit="1" customWidth="1"/>
    <col min="11" max="11" width="4.5703125" bestFit="1" customWidth="1"/>
  </cols>
  <sheetData>
    <row r="1" spans="1:10" ht="15.75" thickBot="1" x14ac:dyDescent="0.3">
      <c r="A1" s="56" t="s">
        <v>286</v>
      </c>
      <c r="B1" s="57" t="s">
        <v>0</v>
      </c>
      <c r="C1" s="57" t="s">
        <v>1</v>
      </c>
      <c r="D1" s="57" t="s">
        <v>2</v>
      </c>
      <c r="E1" s="57" t="s">
        <v>3</v>
      </c>
      <c r="F1" s="57" t="s">
        <v>4</v>
      </c>
      <c r="G1" s="57" t="s">
        <v>5</v>
      </c>
      <c r="H1" s="57" t="s">
        <v>6</v>
      </c>
      <c r="I1" s="57" t="s">
        <v>185</v>
      </c>
      <c r="J1" s="55" t="s">
        <v>7</v>
      </c>
    </row>
    <row r="2" spans="1:10" x14ac:dyDescent="0.25">
      <c r="A2" s="51" t="str">
        <f>CONCATENATE(C2,"_",B2)</f>
        <v>pJ02B2Rm_AE</v>
      </c>
      <c r="B2" s="4" t="s">
        <v>30</v>
      </c>
      <c r="C2" s="63" t="s">
        <v>158</v>
      </c>
      <c r="D2" s="6" t="str">
        <f>VLOOKUP(A2,'Part List'!A:H,8,FALSE)</f>
        <v>CML-H2</v>
      </c>
      <c r="E2" s="6">
        <f>VLOOKUP(A2,'Part List'!A:H,5,FALSE)</f>
        <v>941</v>
      </c>
      <c r="F2" s="6">
        <f>VLOOKUP(A2,'Part List'!A:H,6,FALSE)</f>
        <v>2235</v>
      </c>
      <c r="G2" s="37"/>
      <c r="H2" s="7">
        <f>E2+F2</f>
        <v>3176</v>
      </c>
      <c r="I2" s="52">
        <f>(30)*H2*0.00066</f>
        <v>62.884799999999998</v>
      </c>
      <c r="J2" s="58" t="str">
        <f>IF(G2="","Input Conc",I2/G2)</f>
        <v>Input Conc</v>
      </c>
    </row>
    <row r="3" spans="1:10" x14ac:dyDescent="0.25">
      <c r="A3" s="9" t="str">
        <f>CONCATENATE(C3,"_",B3)</f>
        <v>pJ02B2Gm_EF</v>
      </c>
      <c r="B3" s="10" t="s">
        <v>31</v>
      </c>
      <c r="C3" s="38" t="s">
        <v>157</v>
      </c>
      <c r="D3" s="11" t="str">
        <f>VLOOKUP(A3,'Part List'!A:H,8,FALSE)</f>
        <v>CML-H1</v>
      </c>
      <c r="E3" s="11">
        <f>VLOOKUP(A3,'Part List'!A:H,5,FALSE)</f>
        <v>984</v>
      </c>
      <c r="F3" s="11">
        <f>VLOOKUP(A3,'Part List'!A:H,6,FALSE)</f>
        <v>2235</v>
      </c>
      <c r="G3" s="12"/>
      <c r="H3" s="13">
        <f>E3+F3</f>
        <v>3219</v>
      </c>
      <c r="I3" s="53">
        <f t="shared" ref="I3:I4" si="0">(30)*H3*0.00066</f>
        <v>63.736199999999997</v>
      </c>
      <c r="J3" s="59" t="str">
        <f t="shared" ref="J3:J4" si="1">IF(G3="","Input Conc",I3/G3)</f>
        <v>Input Conc</v>
      </c>
    </row>
    <row r="4" spans="1:10" ht="15.75" thickBot="1" x14ac:dyDescent="0.3">
      <c r="A4" s="16" t="str">
        <f>CONCATENATE(C4,"_",B4)</f>
        <v>DVA_AF</v>
      </c>
      <c r="B4" s="40" t="s">
        <v>152</v>
      </c>
      <c r="C4" s="40" t="s">
        <v>115</v>
      </c>
      <c r="D4" s="42" t="str">
        <f>VLOOKUP(A4,'Part List'!A:H,8,FALSE)</f>
        <v>CML-F2</v>
      </c>
      <c r="E4" s="42">
        <f>VLOOKUP(A4,'Part List'!A:H,5,FALSE)</f>
        <v>498</v>
      </c>
      <c r="F4" s="42">
        <f>VLOOKUP(A4,'Part List'!A:H,6,FALSE)</f>
        <v>2108</v>
      </c>
      <c r="G4" s="41"/>
      <c r="H4" s="43">
        <f>E4+F4</f>
        <v>2606</v>
      </c>
      <c r="I4" s="54">
        <f t="shared" si="0"/>
        <v>51.598799999999997</v>
      </c>
      <c r="J4" s="60" t="str">
        <f t="shared" si="1"/>
        <v>Input Conc</v>
      </c>
    </row>
    <row r="5" spans="1:10" ht="15.75" thickBot="1" x14ac:dyDescent="0.3">
      <c r="A5" s="19"/>
      <c r="B5" s="20"/>
      <c r="G5" s="21" t="s">
        <v>8</v>
      </c>
      <c r="H5" s="22" t="s">
        <v>9</v>
      </c>
      <c r="I5" s="22" t="s">
        <v>10</v>
      </c>
      <c r="J5" s="23" t="s">
        <v>7</v>
      </c>
    </row>
    <row r="6" spans="1:10" x14ac:dyDescent="0.25">
      <c r="A6" s="65" t="s">
        <v>300</v>
      </c>
      <c r="B6" s="20"/>
      <c r="G6" s="24" t="s">
        <v>11</v>
      </c>
      <c r="H6" s="25" t="s">
        <v>12</v>
      </c>
      <c r="I6" s="25" t="s">
        <v>13</v>
      </c>
      <c r="J6" s="26">
        <f>J10/10</f>
        <v>2</v>
      </c>
    </row>
    <row r="7" spans="1:10" x14ac:dyDescent="0.25">
      <c r="A7" s="64" t="s">
        <v>299</v>
      </c>
      <c r="B7" s="20"/>
      <c r="G7" s="27" t="s">
        <v>14</v>
      </c>
      <c r="H7" s="11" t="s">
        <v>15</v>
      </c>
      <c r="I7" s="11" t="s">
        <v>16</v>
      </c>
      <c r="J7" s="15">
        <v>0.5</v>
      </c>
    </row>
    <row r="8" spans="1:10" x14ac:dyDescent="0.25">
      <c r="A8" s="64" t="s">
        <v>298</v>
      </c>
      <c r="B8" s="28"/>
      <c r="C8" s="29"/>
      <c r="E8" s="30"/>
      <c r="F8" s="30"/>
      <c r="G8" s="27" t="s">
        <v>288</v>
      </c>
      <c r="H8" s="31" t="s">
        <v>24</v>
      </c>
      <c r="I8" s="31" t="s">
        <v>17</v>
      </c>
      <c r="J8" s="15">
        <v>1</v>
      </c>
    </row>
    <row r="9" spans="1:10" ht="15.75" thickBot="1" x14ac:dyDescent="0.3">
      <c r="A9" s="39"/>
      <c r="C9" s="32"/>
      <c r="D9" s="33"/>
      <c r="E9" s="30"/>
      <c r="F9" s="30"/>
      <c r="G9" s="34" t="s">
        <v>18</v>
      </c>
      <c r="H9" s="35" t="s">
        <v>19</v>
      </c>
      <c r="I9" s="35" t="s">
        <v>19</v>
      </c>
      <c r="J9" s="18">
        <f>(J10-(SUM(J2:J8)))</f>
        <v>16.5</v>
      </c>
    </row>
    <row r="10" spans="1:10" x14ac:dyDescent="0.25">
      <c r="A10" s="39"/>
      <c r="C10" s="32"/>
      <c r="D10" s="33"/>
      <c r="E10" s="30"/>
      <c r="F10" s="30"/>
      <c r="G10" s="30"/>
      <c r="H10" s="30"/>
      <c r="I10" s="30" t="s">
        <v>20</v>
      </c>
      <c r="J10" s="36">
        <v>20</v>
      </c>
    </row>
    <row r="11" spans="1:10" x14ac:dyDescent="0.25">
      <c r="A11" s="39"/>
      <c r="C11" s="32"/>
      <c r="D11" s="33"/>
      <c r="J11" s="36"/>
    </row>
  </sheetData>
  <pageMargins left="0.7" right="0.7" top="0.75" bottom="0.75" header="0.3" footer="0.3"/>
  <pageSetup scale="35"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B8DC4831-6190-4E0C-98EE-C3545E577F80}">
            <xm:f>NOT(ISERROR(SEARCH("Input",J2)))</xm:f>
            <xm:f>"Input"</xm:f>
            <x14:dxf>
              <font>
                <color rgb="FFFF0000"/>
              </font>
              <fill>
                <patternFill>
                  <bgColor theme="0" tint="-0.14996795556505021"/>
                </patternFill>
              </fill>
            </x14:dxf>
          </x14:cfRule>
          <xm:sqref>J2:J4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0"/>
  <sheetViews>
    <sheetView workbookViewId="0">
      <selection activeCell="P13" sqref="P13"/>
    </sheetView>
  </sheetViews>
  <sheetFormatPr defaultColWidth="8.85546875" defaultRowHeight="15" x14ac:dyDescent="0.25"/>
  <cols>
    <col min="1" max="1" width="24" customWidth="1"/>
    <col min="2" max="2" width="4.42578125" customWidth="1"/>
    <col min="3" max="3" width="8.85546875" bestFit="1" customWidth="1"/>
    <col min="4" max="4" width="9.28515625" bestFit="1" customWidth="1"/>
    <col min="5" max="5" width="8.5703125" bestFit="1" customWidth="1"/>
    <col min="6" max="6" width="10.85546875" bestFit="1" customWidth="1"/>
    <col min="7" max="7" width="14.42578125" bestFit="1" customWidth="1"/>
    <col min="8" max="8" width="10.42578125" bestFit="1" customWidth="1"/>
    <col min="9" max="9" width="17" customWidth="1"/>
    <col min="10" max="10" width="12.85546875" customWidth="1"/>
    <col min="11" max="11" width="4.5703125" bestFit="1" customWidth="1"/>
  </cols>
  <sheetData>
    <row r="1" spans="1:10" ht="15.75" thickBot="1" x14ac:dyDescent="0.3">
      <c r="A1" s="1" t="s">
        <v>280</v>
      </c>
      <c r="B1" s="2" t="s">
        <v>0</v>
      </c>
      <c r="C1" s="2" t="s">
        <v>1</v>
      </c>
      <c r="D1" s="2" t="s">
        <v>2</v>
      </c>
      <c r="E1" s="2" t="s">
        <v>3</v>
      </c>
      <c r="F1" s="2" t="s">
        <v>4</v>
      </c>
      <c r="G1" s="2" t="s">
        <v>5</v>
      </c>
      <c r="H1" s="2" t="s">
        <v>6</v>
      </c>
      <c r="I1" s="2" t="s">
        <v>185</v>
      </c>
      <c r="J1" s="3" t="s">
        <v>7</v>
      </c>
    </row>
    <row r="2" spans="1:10" x14ac:dyDescent="0.25">
      <c r="A2" s="51" t="str">
        <f>CONCATENATE(C2,"_",B2)</f>
        <v>J23102_EB</v>
      </c>
      <c r="B2" s="4" t="s">
        <v>26</v>
      </c>
      <c r="C2" s="5" t="s">
        <v>36</v>
      </c>
      <c r="D2" s="6" t="str">
        <f>VLOOKUP(A2,'Part List'!A:H,8,FALSE)</f>
        <v>CML-A6</v>
      </c>
      <c r="E2" s="6">
        <f>VLOOKUP(A2,'Part List'!A:H,5,FALSE)</f>
        <v>35</v>
      </c>
      <c r="F2" s="6">
        <f>VLOOKUP(A2,'Part List'!A:H,6,FALSE)</f>
        <v>2108</v>
      </c>
      <c r="G2" s="37"/>
      <c r="H2" s="7">
        <f>E2+F2</f>
        <v>2143</v>
      </c>
      <c r="I2" s="8">
        <f>(30)*H2*0.00066</f>
        <v>42.431399999999996</v>
      </c>
      <c r="J2" s="58" t="str">
        <f>IF(G2="","Input Conc",I2/G2)</f>
        <v>Input Conc</v>
      </c>
    </row>
    <row r="3" spans="1:10" ht="15.75" thickBot="1" x14ac:dyDescent="0.3">
      <c r="A3" s="9" t="str">
        <f>CONCATENATE(C3,"_",B3)</f>
        <v>BCD2_BC</v>
      </c>
      <c r="B3" s="10" t="s">
        <v>21</v>
      </c>
      <c r="C3" s="10" t="s">
        <v>29</v>
      </c>
      <c r="D3" s="11" t="str">
        <f>VLOOKUP(A3,'Part List'!A:H,8,FALSE)</f>
        <v>CML-D9</v>
      </c>
      <c r="E3" s="11">
        <f>VLOOKUP(A3,'Part List'!A:H,5,FALSE)</f>
        <v>88</v>
      </c>
      <c r="F3" s="11">
        <f>VLOOKUP(A3,'Part List'!A:H,6,FALSE)</f>
        <v>2108</v>
      </c>
      <c r="G3" s="12"/>
      <c r="H3" s="13">
        <f>E3+F3</f>
        <v>2196</v>
      </c>
      <c r="I3" s="45">
        <f t="shared" ref="I3:I8" si="0">(30)*H3*0.00066</f>
        <v>43.480800000000002</v>
      </c>
      <c r="J3" s="59" t="str">
        <f t="shared" ref="J3:J8" si="1">IF(G3="","Input Conc",I3/G3)</f>
        <v>Input Conc</v>
      </c>
    </row>
    <row r="4" spans="1:10" x14ac:dyDescent="0.25">
      <c r="A4" s="9" t="str">
        <f t="shared" ref="A4:A5" si="2">CONCATENATE(C4,"_",B4)</f>
        <v>eBFP2_CD</v>
      </c>
      <c r="B4" s="10" t="s">
        <v>22</v>
      </c>
      <c r="C4" s="10" t="s">
        <v>149</v>
      </c>
      <c r="D4" s="11" t="str">
        <f>VLOOKUP(A4,'Part List'!A:H,8,FALSE)</f>
        <v>CML-E7</v>
      </c>
      <c r="E4" s="11">
        <f>VLOOKUP(A4,'Part List'!A:H,5,FALSE)</f>
        <v>792</v>
      </c>
      <c r="F4" s="11">
        <f>VLOOKUP(A4,'Part List'!A:H,6,FALSE)</f>
        <v>2108</v>
      </c>
      <c r="G4" s="12"/>
      <c r="H4" s="44">
        <f t="shared" ref="H4:H5" si="3">E4+F4</f>
        <v>2900</v>
      </c>
      <c r="I4" s="48">
        <f>(10)*H4*0.00066</f>
        <v>19.14</v>
      </c>
      <c r="J4" s="59" t="str">
        <f t="shared" si="1"/>
        <v>Input Conc</v>
      </c>
    </row>
    <row r="5" spans="1:10" x14ac:dyDescent="0.25">
      <c r="A5" s="9" t="str">
        <f t="shared" si="2"/>
        <v>E0040m_CD</v>
      </c>
      <c r="B5" s="10" t="s">
        <v>22</v>
      </c>
      <c r="C5" s="10" t="s">
        <v>147</v>
      </c>
      <c r="D5" s="11" t="str">
        <f>VLOOKUP(A5,'Part List'!A:H,8,FALSE)</f>
        <v>CML-E5</v>
      </c>
      <c r="E5" s="11">
        <f>VLOOKUP(A5,'Part List'!A:H,5,FALSE)</f>
        <v>720</v>
      </c>
      <c r="F5" s="11">
        <f>VLOOKUP(A5,'Part List'!A:H,6,FALSE)</f>
        <v>2108</v>
      </c>
      <c r="G5" s="12"/>
      <c r="H5" s="44">
        <f t="shared" si="3"/>
        <v>2828</v>
      </c>
      <c r="I5" s="49">
        <f t="shared" ref="I5:I6" si="4">(10)*H5*0.00066</f>
        <v>18.6648</v>
      </c>
      <c r="J5" s="59" t="str">
        <f t="shared" si="1"/>
        <v>Input Conc</v>
      </c>
    </row>
    <row r="6" spans="1:10" ht="15.75" thickBot="1" x14ac:dyDescent="0.3">
      <c r="A6" s="9" t="str">
        <f>CONCATENATE(C6,"_",B6)</f>
        <v>E1010m_CD</v>
      </c>
      <c r="B6" s="10" t="s">
        <v>22</v>
      </c>
      <c r="C6" s="10" t="s">
        <v>148</v>
      </c>
      <c r="D6" s="11" t="str">
        <f>VLOOKUP(A6,'Part List'!A:H,8,FALSE)</f>
        <v>CML-E6</v>
      </c>
      <c r="E6" s="11">
        <f>VLOOKUP(A6,'Part List'!A:H,5,FALSE)</f>
        <v>681</v>
      </c>
      <c r="F6" s="11">
        <f>VLOOKUP(A6,'Part List'!A:H,6,FALSE)</f>
        <v>2108</v>
      </c>
      <c r="G6" s="12"/>
      <c r="H6" s="44">
        <f>E6+F6</f>
        <v>2789</v>
      </c>
      <c r="I6" s="50">
        <f t="shared" si="4"/>
        <v>18.407399999999999</v>
      </c>
      <c r="J6" s="61" t="str">
        <f t="shared" si="1"/>
        <v>Input Conc</v>
      </c>
    </row>
    <row r="7" spans="1:10" x14ac:dyDescent="0.25">
      <c r="A7" s="9" t="str">
        <f>CONCATENATE(C7,"_",B7)</f>
        <v>B0015_DF</v>
      </c>
      <c r="B7" s="10" t="s">
        <v>27</v>
      </c>
      <c r="C7" s="10" t="s">
        <v>25</v>
      </c>
      <c r="D7" s="11" t="str">
        <f>VLOOKUP(A7,'Part List'!A:H,8,FALSE)</f>
        <v>CML-E9</v>
      </c>
      <c r="E7" s="11">
        <f>VLOOKUP(A7,'Part List'!A:H,5,FALSE)</f>
        <v>129</v>
      </c>
      <c r="F7" s="11">
        <f>VLOOKUP(A7,'Part List'!A:H,6,FALSE)</f>
        <v>2108</v>
      </c>
      <c r="G7" s="12"/>
      <c r="H7" s="13">
        <f>E7+F7</f>
        <v>2237</v>
      </c>
      <c r="I7" s="46">
        <f t="shared" si="0"/>
        <v>44.2926</v>
      </c>
      <c r="J7" s="59" t="str">
        <f t="shared" si="1"/>
        <v>Input Conc</v>
      </c>
    </row>
    <row r="8" spans="1:10" ht="15.75" thickBot="1" x14ac:dyDescent="0.3">
      <c r="A8" s="16" t="str">
        <f>CONCATENATE(C8,"_",B8)</f>
        <v>DVK_EF</v>
      </c>
      <c r="B8" s="40" t="s">
        <v>31</v>
      </c>
      <c r="C8" s="40" t="s">
        <v>127</v>
      </c>
      <c r="D8" s="42" t="str">
        <f>VLOOKUP(A8,'Part List'!A:H,8,FALSE)</f>
        <v>CML-H6</v>
      </c>
      <c r="E8" s="42">
        <f>VLOOKUP(A8,'Part List'!A:H,5,FALSE)</f>
        <v>496</v>
      </c>
      <c r="F8" s="42">
        <f>VLOOKUP(A8,'Part List'!A:H,6,FALSE)</f>
        <v>2235</v>
      </c>
      <c r="G8" s="41"/>
      <c r="H8" s="43">
        <f>E8+F8</f>
        <v>2731</v>
      </c>
      <c r="I8" s="17">
        <f t="shared" si="0"/>
        <v>54.073799999999999</v>
      </c>
      <c r="J8" s="62" t="str">
        <f t="shared" si="1"/>
        <v>Input Conc</v>
      </c>
    </row>
    <row r="9" spans="1:10" ht="15.75" thickBot="1" x14ac:dyDescent="0.3">
      <c r="A9" s="19"/>
      <c r="B9" s="20"/>
      <c r="G9" s="21" t="s">
        <v>8</v>
      </c>
      <c r="H9" s="22" t="s">
        <v>9</v>
      </c>
      <c r="I9" s="22" t="s">
        <v>10</v>
      </c>
      <c r="J9" s="23" t="s">
        <v>7</v>
      </c>
    </row>
    <row r="10" spans="1:10" x14ac:dyDescent="0.25">
      <c r="A10" s="65" t="s">
        <v>308</v>
      </c>
      <c r="B10" s="20"/>
      <c r="G10" s="24" t="s">
        <v>11</v>
      </c>
      <c r="H10" s="25" t="s">
        <v>12</v>
      </c>
      <c r="I10" s="25" t="s">
        <v>13</v>
      </c>
      <c r="J10" s="26">
        <f>J14/10</f>
        <v>2</v>
      </c>
    </row>
    <row r="11" spans="1:10" x14ac:dyDescent="0.25">
      <c r="A11" s="64" t="s">
        <v>302</v>
      </c>
      <c r="B11" s="20"/>
      <c r="G11" s="27" t="s">
        <v>14</v>
      </c>
      <c r="H11" s="11" t="s">
        <v>15</v>
      </c>
      <c r="I11" s="11" t="s">
        <v>16</v>
      </c>
      <c r="J11" s="15">
        <v>0.5</v>
      </c>
    </row>
    <row r="12" spans="1:10" x14ac:dyDescent="0.25">
      <c r="A12" t="s">
        <v>305</v>
      </c>
      <c r="B12" s="28"/>
      <c r="C12" s="29"/>
      <c r="E12" s="30"/>
      <c r="F12" s="30"/>
      <c r="G12" s="27" t="s">
        <v>23</v>
      </c>
      <c r="H12" s="31" t="s">
        <v>24</v>
      </c>
      <c r="I12" s="31" t="s">
        <v>17</v>
      </c>
      <c r="J12" s="15">
        <v>1</v>
      </c>
    </row>
    <row r="13" spans="1:10" ht="15.75" thickBot="1" x14ac:dyDescent="0.3">
      <c r="A13" s="64" t="s">
        <v>306</v>
      </c>
      <c r="C13" s="32"/>
      <c r="D13" s="33"/>
      <c r="E13" s="30"/>
      <c r="F13" s="30"/>
      <c r="G13" s="34" t="s">
        <v>18</v>
      </c>
      <c r="H13" s="35" t="s">
        <v>19</v>
      </c>
      <c r="I13" s="35" t="s">
        <v>19</v>
      </c>
      <c r="J13" s="18">
        <f>(J14-(SUM(J2:J12)))</f>
        <v>16.5</v>
      </c>
    </row>
    <row r="14" spans="1:10" x14ac:dyDescent="0.25">
      <c r="A14" s="64" t="s">
        <v>303</v>
      </c>
      <c r="C14" s="32"/>
      <c r="D14" s="33"/>
      <c r="E14" s="30"/>
      <c r="F14" s="30"/>
      <c r="G14" s="30"/>
      <c r="H14" s="30"/>
      <c r="I14" s="30" t="s">
        <v>20</v>
      </c>
      <c r="J14" s="36">
        <v>20</v>
      </c>
    </row>
    <row r="15" spans="1:10" x14ac:dyDescent="0.25">
      <c r="A15" s="64" t="s">
        <v>304</v>
      </c>
      <c r="C15" s="32"/>
      <c r="D15" s="33"/>
      <c r="E15" s="30"/>
      <c r="F15" s="30"/>
      <c r="G15" s="30"/>
      <c r="H15" s="30"/>
      <c r="I15" s="30"/>
      <c r="J15" s="36"/>
    </row>
    <row r="16" spans="1:10" x14ac:dyDescent="0.25">
      <c r="A16" s="39"/>
      <c r="C16" s="32"/>
      <c r="D16" s="33"/>
      <c r="E16" s="30"/>
      <c r="F16" s="30"/>
      <c r="G16" s="30"/>
      <c r="H16" s="30"/>
      <c r="I16" s="30"/>
      <c r="J16" s="36"/>
    </row>
    <row r="17" spans="1:10" ht="15.75" thickBot="1" x14ac:dyDescent="0.3">
      <c r="A17" s="39"/>
      <c r="C17" s="32"/>
      <c r="D17" s="33"/>
      <c r="J17" s="36"/>
    </row>
    <row r="18" spans="1:10" ht="15.75" thickBot="1" x14ac:dyDescent="0.3">
      <c r="A18" s="1" t="s">
        <v>279</v>
      </c>
      <c r="B18" s="2" t="s">
        <v>0</v>
      </c>
      <c r="C18" s="2" t="s">
        <v>1</v>
      </c>
      <c r="D18" s="2" t="s">
        <v>2</v>
      </c>
      <c r="E18" s="2" t="s">
        <v>3</v>
      </c>
      <c r="F18" s="2" t="s">
        <v>4</v>
      </c>
      <c r="G18" s="2" t="s">
        <v>5</v>
      </c>
      <c r="H18" s="2" t="s">
        <v>6</v>
      </c>
      <c r="I18" s="2" t="s">
        <v>185</v>
      </c>
      <c r="J18" s="3" t="s">
        <v>7</v>
      </c>
    </row>
    <row r="19" spans="1:10" x14ac:dyDescent="0.25">
      <c r="A19" s="9" t="str">
        <f>CONCATENATE(C19,"_",B19)</f>
        <v>J23102_AB</v>
      </c>
      <c r="B19" s="4" t="s">
        <v>34</v>
      </c>
      <c r="C19" s="5" t="s">
        <v>36</v>
      </c>
      <c r="D19" s="11" t="str">
        <f>VLOOKUP(A19,'Part List'!A:H,8,FALSE)</f>
        <v>CML-A5</v>
      </c>
      <c r="E19" s="6">
        <f>VLOOKUP(A19,'Part List'!A:H,5,FALSE)</f>
        <v>35</v>
      </c>
      <c r="F19" s="6">
        <f>VLOOKUP(A19,'Part List'!A:H,6,FALSE)</f>
        <v>2108</v>
      </c>
      <c r="G19" s="37"/>
      <c r="H19" s="47">
        <f>E19+F19</f>
        <v>2143</v>
      </c>
      <c r="I19" s="48">
        <f>(10)*H19*0.00066</f>
        <v>14.143800000000001</v>
      </c>
      <c r="J19" s="58" t="str">
        <f>IF(G19="","Input Conc",I19/G19)</f>
        <v>Input Conc</v>
      </c>
    </row>
    <row r="20" spans="1:10" x14ac:dyDescent="0.25">
      <c r="A20" s="9" t="str">
        <f>CONCATENATE(C20,"_",B20)</f>
        <v>J23106_AB</v>
      </c>
      <c r="B20" s="10" t="s">
        <v>34</v>
      </c>
      <c r="C20" s="10" t="s">
        <v>32</v>
      </c>
      <c r="D20" s="11" t="str">
        <f>VLOOKUP(A20,'Part List'!A:H,8,FALSE)</f>
        <v>CML-B1</v>
      </c>
      <c r="E20" s="11">
        <f>VLOOKUP(A20,'Part List'!A:H,5,FALSE)</f>
        <v>35</v>
      </c>
      <c r="F20" s="11">
        <f>VLOOKUP(A20,'Part List'!A:H,6,FALSE)</f>
        <v>2108</v>
      </c>
      <c r="G20" s="12"/>
      <c r="H20" s="44">
        <f>E20+F20</f>
        <v>2143</v>
      </c>
      <c r="I20" s="49">
        <f t="shared" ref="I20:I21" si="5">(10)*H20*0.00066</f>
        <v>14.143800000000001</v>
      </c>
      <c r="J20" s="59" t="str">
        <f t="shared" ref="J20:J25" si="6">IF(G20="","Input Conc",I20/G20)</f>
        <v>Input Conc</v>
      </c>
    </row>
    <row r="21" spans="1:10" ht="15.75" thickBot="1" x14ac:dyDescent="0.3">
      <c r="A21" s="9" t="str">
        <f t="shared" ref="A21:A22" si="7">CONCATENATE(C21,"_",B21)</f>
        <v>J23116_AB</v>
      </c>
      <c r="B21" s="10" t="s">
        <v>34</v>
      </c>
      <c r="C21" s="10" t="s">
        <v>132</v>
      </c>
      <c r="D21" s="11" t="str">
        <f>VLOOKUP(A21,'Part List'!A:H,8,FALSE)</f>
        <v>CML-B9</v>
      </c>
      <c r="E21" s="11">
        <f>VLOOKUP(A21,'Part List'!A:H,5,FALSE)</f>
        <v>35</v>
      </c>
      <c r="F21" s="11">
        <f>VLOOKUP(A21,'Part List'!A:H,6,FALSE)</f>
        <v>2108</v>
      </c>
      <c r="G21" s="12"/>
      <c r="H21" s="44">
        <f t="shared" ref="H21:H22" si="8">E21+F21</f>
        <v>2143</v>
      </c>
      <c r="I21" s="50">
        <f t="shared" si="5"/>
        <v>14.143800000000001</v>
      </c>
      <c r="J21" s="59" t="str">
        <f t="shared" si="6"/>
        <v>Input Conc</v>
      </c>
    </row>
    <row r="22" spans="1:10" x14ac:dyDescent="0.25">
      <c r="A22" s="9" t="str">
        <f t="shared" si="7"/>
        <v>BCD2_BC</v>
      </c>
      <c r="B22" s="10" t="s">
        <v>21</v>
      </c>
      <c r="C22" s="10" t="s">
        <v>29</v>
      </c>
      <c r="D22" s="11" t="str">
        <f>VLOOKUP(A22,'Part List'!A:H,8,FALSE)</f>
        <v>CML-D9</v>
      </c>
      <c r="E22" s="11">
        <f>VLOOKUP(A22,'Part List'!A:H,5,FALSE)</f>
        <v>88</v>
      </c>
      <c r="F22" s="11">
        <f>VLOOKUP(A22,'Part List'!A:H,6,FALSE)</f>
        <v>2108</v>
      </c>
      <c r="G22" s="12"/>
      <c r="H22" s="13">
        <f t="shared" si="8"/>
        <v>2196</v>
      </c>
      <c r="I22" s="46">
        <f t="shared" ref="I22:I25" si="9">(30)*H22*0.00066</f>
        <v>43.480800000000002</v>
      </c>
      <c r="J22" s="59" t="str">
        <f t="shared" si="6"/>
        <v>Input Conc</v>
      </c>
    </row>
    <row r="23" spans="1:10" x14ac:dyDescent="0.25">
      <c r="A23" s="9" t="str">
        <f>CONCATENATE(C23,"_",B23)</f>
        <v>E1010m_CD</v>
      </c>
      <c r="B23" s="10" t="s">
        <v>22</v>
      </c>
      <c r="C23" s="10" t="s">
        <v>148</v>
      </c>
      <c r="D23" s="11" t="str">
        <f>VLOOKUP(A23,'Part List'!A:H,8,FALSE)</f>
        <v>CML-E6</v>
      </c>
      <c r="E23" s="11">
        <f>VLOOKUP(A23,'Part List'!A:H,5,FALSE)</f>
        <v>681</v>
      </c>
      <c r="F23" s="11">
        <f>VLOOKUP(A23,'Part List'!A:H,6,FALSE)</f>
        <v>2108</v>
      </c>
      <c r="G23" s="12"/>
      <c r="H23" s="13">
        <f>E23+F23</f>
        <v>2789</v>
      </c>
      <c r="I23" s="14">
        <f t="shared" si="9"/>
        <v>55.222200000000001</v>
      </c>
      <c r="J23" s="61" t="str">
        <f t="shared" si="6"/>
        <v>Input Conc</v>
      </c>
    </row>
    <row r="24" spans="1:10" x14ac:dyDescent="0.25">
      <c r="A24" s="9" t="str">
        <f>CONCATENATE(C24,"_",B24)</f>
        <v>B0015_DE</v>
      </c>
      <c r="B24" s="10" t="s">
        <v>33</v>
      </c>
      <c r="C24" s="10" t="s">
        <v>25</v>
      </c>
      <c r="D24" s="11" t="str">
        <f>VLOOKUP(A24,'Part List'!A:H,8,FALSE)</f>
        <v>CML-E8</v>
      </c>
      <c r="E24" s="11">
        <f>VLOOKUP(A24,'Part List'!A:H,5,FALSE)</f>
        <v>129</v>
      </c>
      <c r="F24" s="11">
        <f>VLOOKUP(A24,'Part List'!A:H,6,FALSE)</f>
        <v>2108</v>
      </c>
      <c r="G24" s="12"/>
      <c r="H24" s="13">
        <f>E24+F24</f>
        <v>2237</v>
      </c>
      <c r="I24" s="14">
        <f t="shared" si="9"/>
        <v>44.2926</v>
      </c>
      <c r="J24" s="59" t="str">
        <f t="shared" si="6"/>
        <v>Input Conc</v>
      </c>
    </row>
    <row r="25" spans="1:10" ht="15.75" thickBot="1" x14ac:dyDescent="0.3">
      <c r="A25" s="16" t="str">
        <f>CONCATENATE(C25,"_",B25)</f>
        <v>DVK_AE</v>
      </c>
      <c r="B25" s="40" t="s">
        <v>30</v>
      </c>
      <c r="C25" s="40" t="s">
        <v>127</v>
      </c>
      <c r="D25" s="42" t="str">
        <f>VLOOKUP(A25,'Part List'!A:H,8,FALSE)</f>
        <v>CML-H4</v>
      </c>
      <c r="E25" s="42">
        <f>VLOOKUP(A25,'Part List'!A:H,5,FALSE)</f>
        <v>496</v>
      </c>
      <c r="F25" s="42">
        <f>VLOOKUP(A25,'Part List'!A:H,6,FALSE)</f>
        <v>2235</v>
      </c>
      <c r="G25" s="41"/>
      <c r="H25" s="43">
        <f>E25+F25</f>
        <v>2731</v>
      </c>
      <c r="I25" s="17">
        <f t="shared" si="9"/>
        <v>54.073799999999999</v>
      </c>
      <c r="J25" s="62" t="str">
        <f t="shared" si="6"/>
        <v>Input Conc</v>
      </c>
    </row>
    <row r="26" spans="1:10" ht="15.75" thickBot="1" x14ac:dyDescent="0.3">
      <c r="A26" s="19"/>
      <c r="B26" s="20"/>
      <c r="G26" s="21" t="s">
        <v>8</v>
      </c>
      <c r="H26" s="22" t="s">
        <v>9</v>
      </c>
      <c r="I26" s="22" t="s">
        <v>10</v>
      </c>
      <c r="J26" s="23" t="s">
        <v>7</v>
      </c>
    </row>
    <row r="27" spans="1:10" x14ac:dyDescent="0.25">
      <c r="A27" s="39"/>
      <c r="B27" s="20"/>
      <c r="G27" s="24" t="s">
        <v>11</v>
      </c>
      <c r="H27" s="25" t="s">
        <v>12</v>
      </c>
      <c r="I27" s="25" t="s">
        <v>13</v>
      </c>
      <c r="J27" s="26">
        <f>J31/10</f>
        <v>2</v>
      </c>
    </row>
    <row r="28" spans="1:10" x14ac:dyDescent="0.25">
      <c r="A28" s="39"/>
      <c r="B28" s="20"/>
      <c r="G28" s="27" t="s">
        <v>14</v>
      </c>
      <c r="H28" s="11" t="s">
        <v>15</v>
      </c>
      <c r="I28" s="11" t="s">
        <v>16</v>
      </c>
      <c r="J28" s="15">
        <v>0.5</v>
      </c>
    </row>
    <row r="29" spans="1:10" x14ac:dyDescent="0.25">
      <c r="A29" s="39"/>
      <c r="B29" s="28"/>
      <c r="C29" s="29"/>
      <c r="E29" s="30"/>
      <c r="F29" s="30"/>
      <c r="G29" s="27" t="s">
        <v>23</v>
      </c>
      <c r="H29" s="31" t="s">
        <v>24</v>
      </c>
      <c r="I29" s="31" t="s">
        <v>17</v>
      </c>
      <c r="J29" s="15">
        <v>1</v>
      </c>
    </row>
    <row r="30" spans="1:10" ht="15.75" thickBot="1" x14ac:dyDescent="0.3">
      <c r="A30" s="39"/>
      <c r="C30" s="32"/>
      <c r="D30" s="33"/>
      <c r="E30" s="30"/>
      <c r="F30" s="30"/>
      <c r="G30" s="34" t="s">
        <v>18</v>
      </c>
      <c r="H30" s="35" t="s">
        <v>19</v>
      </c>
      <c r="I30" s="35" t="s">
        <v>19</v>
      </c>
      <c r="J30" s="18">
        <f>(J31-(SUM(J19:J29)))</f>
        <v>16.5</v>
      </c>
    </row>
    <row r="31" spans="1:10" x14ac:dyDescent="0.25">
      <c r="A31" s="39"/>
      <c r="C31" s="32"/>
      <c r="D31" s="33"/>
      <c r="E31" s="30"/>
      <c r="F31" s="30"/>
      <c r="G31" s="30"/>
      <c r="H31" s="30"/>
      <c r="I31" s="30" t="s">
        <v>20</v>
      </c>
      <c r="J31" s="36">
        <v>20</v>
      </c>
    </row>
    <row r="34" spans="1:10" ht="15.75" thickBot="1" x14ac:dyDescent="0.3"/>
    <row r="35" spans="1:10" ht="15.75" thickBot="1" x14ac:dyDescent="0.3">
      <c r="A35" s="1" t="s">
        <v>281</v>
      </c>
      <c r="B35" s="2" t="s">
        <v>0</v>
      </c>
      <c r="C35" s="2" t="s">
        <v>1</v>
      </c>
      <c r="D35" s="2" t="s">
        <v>2</v>
      </c>
      <c r="E35" s="2" t="s">
        <v>3</v>
      </c>
      <c r="F35" s="2" t="s">
        <v>4</v>
      </c>
      <c r="G35" s="2" t="s">
        <v>5</v>
      </c>
      <c r="H35" s="2" t="s">
        <v>6</v>
      </c>
      <c r="I35" s="2" t="s">
        <v>185</v>
      </c>
      <c r="J35" s="3" t="s">
        <v>7</v>
      </c>
    </row>
    <row r="36" spans="1:10" x14ac:dyDescent="0.25">
      <c r="A36" s="9" t="str">
        <f>CONCATENATE(C36,"_",B36)</f>
        <v>J23102_AB</v>
      </c>
      <c r="B36" s="4" t="s">
        <v>34</v>
      </c>
      <c r="C36" s="5" t="s">
        <v>36</v>
      </c>
      <c r="D36" s="11" t="str">
        <f>VLOOKUP(A36,'Part List'!A:H,8,FALSE)</f>
        <v>CML-A5</v>
      </c>
      <c r="E36" s="6">
        <f>VLOOKUP(A36,'Part List'!A:H,5,FALSE)</f>
        <v>35</v>
      </c>
      <c r="F36" s="6">
        <f>VLOOKUP(A36,'Part List'!A:H,6,FALSE)</f>
        <v>2108</v>
      </c>
      <c r="G36" s="37"/>
      <c r="H36" s="47">
        <f>E36+F36</f>
        <v>2143</v>
      </c>
      <c r="I36" s="48">
        <f>(10)*H36*0.00066</f>
        <v>14.143800000000001</v>
      </c>
      <c r="J36" s="58" t="str">
        <f>IF(G36="","Input Conc",I36/G36)</f>
        <v>Input Conc</v>
      </c>
    </row>
    <row r="37" spans="1:10" x14ac:dyDescent="0.25">
      <c r="A37" s="9" t="str">
        <f>CONCATENATE(C37,"_",B37)</f>
        <v>J23106_AB</v>
      </c>
      <c r="B37" s="10" t="s">
        <v>34</v>
      </c>
      <c r="C37" s="10" t="s">
        <v>32</v>
      </c>
      <c r="D37" s="11" t="str">
        <f>VLOOKUP(A37,'Part List'!A:H,8,FALSE)</f>
        <v>CML-B1</v>
      </c>
      <c r="E37" s="11">
        <f>VLOOKUP(A37,'Part List'!A:H,5,FALSE)</f>
        <v>35</v>
      </c>
      <c r="F37" s="11">
        <f>VLOOKUP(A37,'Part List'!A:H,6,FALSE)</f>
        <v>2108</v>
      </c>
      <c r="G37" s="12"/>
      <c r="H37" s="44">
        <f>E37+F37</f>
        <v>2143</v>
      </c>
      <c r="I37" s="49">
        <f t="shared" ref="I37:I38" si="10">(10)*H37*0.00066</f>
        <v>14.143800000000001</v>
      </c>
      <c r="J37" s="59" t="str">
        <f t="shared" ref="J37:J44" si="11">IF(G37="","Input Conc",I37/G37)</f>
        <v>Input Conc</v>
      </c>
    </row>
    <row r="38" spans="1:10" ht="15.75" thickBot="1" x14ac:dyDescent="0.3">
      <c r="A38" s="9" t="str">
        <f t="shared" ref="A38:A41" si="12">CONCATENATE(C38,"_",B38)</f>
        <v>J23116_AB</v>
      </c>
      <c r="B38" s="10" t="s">
        <v>34</v>
      </c>
      <c r="C38" s="10" t="s">
        <v>132</v>
      </c>
      <c r="D38" s="11" t="str">
        <f>VLOOKUP(A38,'Part List'!A:H,8,FALSE)</f>
        <v>CML-B9</v>
      </c>
      <c r="E38" s="11">
        <f>VLOOKUP(A38,'Part List'!A:H,5,FALSE)</f>
        <v>35</v>
      </c>
      <c r="F38" s="11">
        <f>VLOOKUP(A38,'Part List'!A:H,6,FALSE)</f>
        <v>2108</v>
      </c>
      <c r="G38" s="12"/>
      <c r="H38" s="44">
        <f t="shared" ref="H38:H41" si="13">E38+F38</f>
        <v>2143</v>
      </c>
      <c r="I38" s="50">
        <f t="shared" si="10"/>
        <v>14.143800000000001</v>
      </c>
      <c r="J38" s="59" t="str">
        <f t="shared" si="11"/>
        <v>Input Conc</v>
      </c>
    </row>
    <row r="39" spans="1:10" ht="15.75" thickBot="1" x14ac:dyDescent="0.3">
      <c r="A39" s="9" t="str">
        <f t="shared" si="12"/>
        <v>BCD2_BC</v>
      </c>
      <c r="B39" s="10" t="s">
        <v>21</v>
      </c>
      <c r="C39" s="10" t="s">
        <v>29</v>
      </c>
      <c r="D39" s="11" t="str">
        <f>VLOOKUP(A39,'Part List'!A:H,8,FALSE)</f>
        <v>CML-D9</v>
      </c>
      <c r="E39" s="11">
        <f>VLOOKUP(A39,'Part List'!A:H,5,FALSE)</f>
        <v>88</v>
      </c>
      <c r="F39" s="11">
        <f>VLOOKUP(A39,'Part List'!A:H,6,FALSE)</f>
        <v>2108</v>
      </c>
      <c r="G39" s="12"/>
      <c r="H39" s="13">
        <f t="shared" si="13"/>
        <v>2196</v>
      </c>
      <c r="I39" s="46">
        <f t="shared" ref="I39:I44" si="14">(30)*H39*0.00066</f>
        <v>43.480800000000002</v>
      </c>
      <c r="J39" s="59" t="str">
        <f t="shared" si="11"/>
        <v>Input Conc</v>
      </c>
    </row>
    <row r="40" spans="1:10" x14ac:dyDescent="0.25">
      <c r="A40" s="9" t="str">
        <f t="shared" si="12"/>
        <v>eBFP2_CD</v>
      </c>
      <c r="B40" s="10" t="s">
        <v>22</v>
      </c>
      <c r="C40" s="10" t="s">
        <v>149</v>
      </c>
      <c r="D40" s="11" t="str">
        <f>VLOOKUP(A40,'Part List'!A:H,8,FALSE)</f>
        <v>CML-E7</v>
      </c>
      <c r="E40" s="11">
        <f>VLOOKUP(A40,'Part List'!A:H,5,FALSE)</f>
        <v>792</v>
      </c>
      <c r="F40" s="11">
        <f>VLOOKUP(A40,'Part List'!A:H,6,FALSE)</f>
        <v>2108</v>
      </c>
      <c r="G40" s="12"/>
      <c r="H40" s="44">
        <f t="shared" si="13"/>
        <v>2900</v>
      </c>
      <c r="I40" s="48">
        <f>(10)*H40*0.00066</f>
        <v>19.14</v>
      </c>
      <c r="J40" s="61" t="str">
        <f t="shared" si="11"/>
        <v>Input Conc</v>
      </c>
    </row>
    <row r="41" spans="1:10" x14ac:dyDescent="0.25">
      <c r="A41" s="9" t="str">
        <f t="shared" si="12"/>
        <v>E0040m_CD</v>
      </c>
      <c r="B41" s="10" t="s">
        <v>22</v>
      </c>
      <c r="C41" s="10" t="s">
        <v>147</v>
      </c>
      <c r="D41" s="11" t="str">
        <f>VLOOKUP(A41,'Part List'!A:H,8,FALSE)</f>
        <v>CML-E5</v>
      </c>
      <c r="E41" s="11">
        <f>VLOOKUP(A41,'Part List'!A:H,5,FALSE)</f>
        <v>720</v>
      </c>
      <c r="F41" s="11">
        <f>VLOOKUP(A41,'Part List'!A:H,6,FALSE)</f>
        <v>2108</v>
      </c>
      <c r="G41" s="12"/>
      <c r="H41" s="44">
        <f t="shared" si="13"/>
        <v>2828</v>
      </c>
      <c r="I41" s="49">
        <f t="shared" ref="I41:I42" si="15">(10)*H41*0.00066</f>
        <v>18.6648</v>
      </c>
      <c r="J41" s="59" t="str">
        <f t="shared" si="11"/>
        <v>Input Conc</v>
      </c>
    </row>
    <row r="42" spans="1:10" ht="15.75" thickBot="1" x14ac:dyDescent="0.3">
      <c r="A42" s="9" t="str">
        <f>CONCATENATE(C42,"_",B42)</f>
        <v>E1010m_CD</v>
      </c>
      <c r="B42" s="10" t="s">
        <v>22</v>
      </c>
      <c r="C42" s="10" t="s">
        <v>148</v>
      </c>
      <c r="D42" s="11" t="str">
        <f>VLOOKUP(A42,'Part List'!A:H,8,FALSE)</f>
        <v>CML-E6</v>
      </c>
      <c r="E42" s="11">
        <f>VLOOKUP(A42,'Part List'!A:H,5,FALSE)</f>
        <v>681</v>
      </c>
      <c r="F42" s="11">
        <f>VLOOKUP(A42,'Part List'!A:H,6,FALSE)</f>
        <v>2108</v>
      </c>
      <c r="G42" s="12"/>
      <c r="H42" s="44">
        <f>E42+F42</f>
        <v>2789</v>
      </c>
      <c r="I42" s="50">
        <f t="shared" si="15"/>
        <v>18.407399999999999</v>
      </c>
      <c r="J42" s="61" t="str">
        <f t="shared" si="11"/>
        <v>Input Conc</v>
      </c>
    </row>
    <row r="43" spans="1:10" x14ac:dyDescent="0.25">
      <c r="A43" s="9" t="str">
        <f>CONCATENATE(C43,"_",B43)</f>
        <v>B0015_DE</v>
      </c>
      <c r="B43" s="10" t="s">
        <v>33</v>
      </c>
      <c r="C43" s="10" t="s">
        <v>25</v>
      </c>
      <c r="D43" s="11" t="str">
        <f>VLOOKUP(A43,'Part List'!A:H,8,FALSE)</f>
        <v>CML-E8</v>
      </c>
      <c r="E43" s="11">
        <f>VLOOKUP(A43,'Part List'!A:H,5,FALSE)</f>
        <v>129</v>
      </c>
      <c r="F43" s="11">
        <f>VLOOKUP(A43,'Part List'!A:H,6,FALSE)</f>
        <v>2108</v>
      </c>
      <c r="G43" s="12"/>
      <c r="H43" s="13">
        <f>E43+F43</f>
        <v>2237</v>
      </c>
      <c r="I43" s="14">
        <f t="shared" si="14"/>
        <v>44.2926</v>
      </c>
      <c r="J43" s="59" t="str">
        <f t="shared" si="11"/>
        <v>Input Conc</v>
      </c>
    </row>
    <row r="44" spans="1:10" ht="15.75" thickBot="1" x14ac:dyDescent="0.3">
      <c r="A44" s="16" t="str">
        <f>CONCATENATE(C44,"_",B44)</f>
        <v>DVK_AE</v>
      </c>
      <c r="B44" s="40" t="s">
        <v>30</v>
      </c>
      <c r="C44" s="40" t="s">
        <v>127</v>
      </c>
      <c r="D44" s="42" t="str">
        <f>VLOOKUP(A44,'Part List'!A:H,8,FALSE)</f>
        <v>CML-H4</v>
      </c>
      <c r="E44" s="42">
        <f>VLOOKUP(A44,'Part List'!A:H,5,FALSE)</f>
        <v>496</v>
      </c>
      <c r="F44" s="42">
        <f>VLOOKUP(A44,'Part List'!A:H,6,FALSE)</f>
        <v>2235</v>
      </c>
      <c r="G44" s="41"/>
      <c r="H44" s="43">
        <f>E44+F44</f>
        <v>2731</v>
      </c>
      <c r="I44" s="17">
        <f t="shared" si="14"/>
        <v>54.073799999999999</v>
      </c>
      <c r="J44" s="62" t="str">
        <f t="shared" si="11"/>
        <v>Input Conc</v>
      </c>
    </row>
    <row r="45" spans="1:10" ht="15.75" thickBot="1" x14ac:dyDescent="0.3">
      <c r="A45" s="19"/>
      <c r="B45" s="20"/>
      <c r="G45" s="21" t="s">
        <v>8</v>
      </c>
      <c r="H45" s="22" t="s">
        <v>9</v>
      </c>
      <c r="I45" s="22" t="s">
        <v>10</v>
      </c>
      <c r="J45" s="23" t="s">
        <v>7</v>
      </c>
    </row>
    <row r="46" spans="1:10" x14ac:dyDescent="0.25">
      <c r="B46" s="20"/>
      <c r="G46" s="24" t="s">
        <v>11</v>
      </c>
      <c r="H46" s="25" t="s">
        <v>12</v>
      </c>
      <c r="I46" s="25" t="s">
        <v>13</v>
      </c>
      <c r="J46" s="26">
        <f>J50/10</f>
        <v>2</v>
      </c>
    </row>
    <row r="47" spans="1:10" x14ac:dyDescent="0.25">
      <c r="B47" s="20"/>
      <c r="G47" s="27" t="s">
        <v>14</v>
      </c>
      <c r="H47" s="11" t="s">
        <v>15</v>
      </c>
      <c r="I47" s="11" t="s">
        <v>16</v>
      </c>
      <c r="J47" s="15">
        <v>0.5</v>
      </c>
    </row>
    <row r="48" spans="1:10" x14ac:dyDescent="0.25">
      <c r="B48" s="28"/>
      <c r="C48" s="29"/>
      <c r="E48" s="30"/>
      <c r="F48" s="30"/>
      <c r="G48" s="27" t="s">
        <v>23</v>
      </c>
      <c r="H48" s="31" t="s">
        <v>24</v>
      </c>
      <c r="I48" s="31" t="s">
        <v>17</v>
      </c>
      <c r="J48" s="15">
        <v>1</v>
      </c>
    </row>
    <row r="49" spans="3:10" ht="15.75" thickBot="1" x14ac:dyDescent="0.3">
      <c r="C49" s="32"/>
      <c r="D49" s="33"/>
      <c r="E49" s="30"/>
      <c r="F49" s="30"/>
      <c r="G49" s="34" t="s">
        <v>18</v>
      </c>
      <c r="H49" s="35" t="s">
        <v>19</v>
      </c>
      <c r="I49" s="35" t="s">
        <v>19</v>
      </c>
      <c r="J49" s="18">
        <f>(J50-(SUM(J36:J48)))</f>
        <v>16.5</v>
      </c>
    </row>
    <row r="50" spans="3:10" x14ac:dyDescent="0.25">
      <c r="C50" s="32"/>
      <c r="D50" s="33"/>
      <c r="E50" s="30"/>
      <c r="F50" s="30"/>
      <c r="G50" s="30"/>
      <c r="H50" s="30"/>
      <c r="I50" s="30" t="s">
        <v>20</v>
      </c>
      <c r="J50" s="36">
        <v>20</v>
      </c>
    </row>
  </sheetData>
  <pageMargins left="0.7" right="0.7" top="0.75" bottom="0.75" header="0.3" footer="0.3"/>
  <pageSetup scale="35" orientation="portrait" r:id="rId1"/>
  <extLst>
    <ext xmlns:x14="http://schemas.microsoft.com/office/spreadsheetml/2009/9/main" uri="{78C0D931-6437-407d-A8EE-F0AAD7539E65}">
      <x14:conditionalFormattings>
        <x14:conditionalFormatting xmlns:xm="http://schemas.microsoft.com/office/excel/2006/main">
          <x14:cfRule type="containsText" priority="9" operator="containsText" id="{F125E916-2610-4055-93DA-EDA8E668DBC6}">
            <xm:f>NOT(ISERROR(SEARCH("Input",J2)))</xm:f>
            <xm:f>"Input"</xm:f>
            <x14:dxf>
              <font>
                <color rgb="FFFF0000"/>
              </font>
              <fill>
                <patternFill>
                  <bgColor theme="0" tint="-0.14996795556505021"/>
                </patternFill>
              </fill>
            </x14:dxf>
          </x14:cfRule>
          <xm:sqref>J2:J6</xm:sqref>
        </x14:conditionalFormatting>
        <x14:conditionalFormatting xmlns:xm="http://schemas.microsoft.com/office/excel/2006/main">
          <x14:cfRule type="containsText" priority="8" operator="containsText" id="{22BA0CD9-8CD4-4614-93D6-8325865297D1}">
            <xm:f>NOT(ISERROR(SEARCH("Input",J7)))</xm:f>
            <xm:f>"Input"</xm:f>
            <x14:dxf>
              <font>
                <color rgb="FFFF0000"/>
              </font>
              <fill>
                <patternFill>
                  <bgColor theme="0" tint="-0.14996795556505021"/>
                </patternFill>
              </fill>
            </x14:dxf>
          </x14:cfRule>
          <xm:sqref>J7:J8</xm:sqref>
        </x14:conditionalFormatting>
        <x14:conditionalFormatting xmlns:xm="http://schemas.microsoft.com/office/excel/2006/main">
          <x14:cfRule type="containsText" priority="7" operator="containsText" id="{14E3D1A1-0B12-4846-8E28-310A07C29FEC}">
            <xm:f>NOT(ISERROR(SEARCH("Input",J19)))</xm:f>
            <xm:f>"Input"</xm:f>
            <x14:dxf>
              <font>
                <color rgb="FFFF0000"/>
              </font>
              <fill>
                <patternFill>
                  <bgColor theme="0" tint="-0.14996795556505021"/>
                </patternFill>
              </fill>
            </x14:dxf>
          </x14:cfRule>
          <xm:sqref>J19:J23</xm:sqref>
        </x14:conditionalFormatting>
        <x14:conditionalFormatting xmlns:xm="http://schemas.microsoft.com/office/excel/2006/main">
          <x14:cfRule type="containsText" priority="6" operator="containsText" id="{FCEB0066-3039-4418-90B2-5DA41626C589}">
            <xm:f>NOT(ISERROR(SEARCH("Input",J24)))</xm:f>
            <xm:f>"Input"</xm:f>
            <x14:dxf>
              <font>
                <color rgb="FFFF0000"/>
              </font>
              <fill>
                <patternFill>
                  <bgColor theme="0" tint="-0.14996795556505021"/>
                </patternFill>
              </fill>
            </x14:dxf>
          </x14:cfRule>
          <xm:sqref>J24:J25</xm:sqref>
        </x14:conditionalFormatting>
        <x14:conditionalFormatting xmlns:xm="http://schemas.microsoft.com/office/excel/2006/main">
          <x14:cfRule type="containsText" priority="5" operator="containsText" id="{95BFA86B-272D-470D-AAB1-A24FDFAF00F7}">
            <xm:f>NOT(ISERROR(SEARCH("Input",J36)))</xm:f>
            <xm:f>"Input"</xm:f>
            <x14:dxf>
              <font>
                <color rgb="FFFF0000"/>
              </font>
              <fill>
                <patternFill>
                  <bgColor theme="0" tint="-0.14996795556505021"/>
                </patternFill>
              </fill>
            </x14:dxf>
          </x14:cfRule>
          <xm:sqref>J36:J40</xm:sqref>
        </x14:conditionalFormatting>
        <x14:conditionalFormatting xmlns:xm="http://schemas.microsoft.com/office/excel/2006/main">
          <x14:cfRule type="containsText" priority="4" operator="containsText" id="{95D3E140-8D45-47A3-B449-4070B474E88E}">
            <xm:f>NOT(ISERROR(SEARCH("Input",J41)))</xm:f>
            <xm:f>"Input"</xm:f>
            <x14:dxf>
              <font>
                <color rgb="FFFF0000"/>
              </font>
              <fill>
                <patternFill>
                  <bgColor theme="0" tint="-0.14996795556505021"/>
                </patternFill>
              </fill>
            </x14:dxf>
          </x14:cfRule>
          <xm:sqref>J41</xm:sqref>
        </x14:conditionalFormatting>
        <x14:conditionalFormatting xmlns:xm="http://schemas.microsoft.com/office/excel/2006/main">
          <x14:cfRule type="containsText" priority="3" operator="containsText" id="{72AD8BBD-75D3-41AA-953D-E1FB01982AA0}">
            <xm:f>NOT(ISERROR(SEARCH("Input",J44)))</xm:f>
            <xm:f>"Input"</xm:f>
            <x14:dxf>
              <font>
                <color rgb="FFFF0000"/>
              </font>
              <fill>
                <patternFill>
                  <bgColor theme="0" tint="-0.14996795556505021"/>
                </patternFill>
              </fill>
            </x14:dxf>
          </x14:cfRule>
          <xm:sqref>J44</xm:sqref>
        </x14:conditionalFormatting>
        <x14:conditionalFormatting xmlns:xm="http://schemas.microsoft.com/office/excel/2006/main">
          <x14:cfRule type="containsText" priority="2" operator="containsText" id="{EB828CE1-4213-453E-BBA5-7C9B546E92C0}">
            <xm:f>NOT(ISERROR(SEARCH("Input",J42)))</xm:f>
            <xm:f>"Input"</xm:f>
            <x14:dxf>
              <font>
                <color rgb="FFFF0000"/>
              </font>
              <fill>
                <patternFill>
                  <bgColor theme="0" tint="-0.14996795556505021"/>
                </patternFill>
              </fill>
            </x14:dxf>
          </x14:cfRule>
          <xm:sqref>J42</xm:sqref>
        </x14:conditionalFormatting>
        <x14:conditionalFormatting xmlns:xm="http://schemas.microsoft.com/office/excel/2006/main">
          <x14:cfRule type="containsText" priority="1" operator="containsText" id="{B160B78F-7A32-4CC3-A072-C57DB54127E0}">
            <xm:f>NOT(ISERROR(SEARCH("Input",J43)))</xm:f>
            <xm:f>"Input"</xm:f>
            <x14:dxf>
              <font>
                <color rgb="FFFF0000"/>
              </font>
              <fill>
                <patternFill>
                  <bgColor theme="0" tint="-0.14996795556505021"/>
                </patternFill>
              </fill>
            </x14:dxf>
          </x14:cfRule>
          <xm:sqref>J43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4"/>
  <sheetViews>
    <sheetView topLeftCell="A73" workbookViewId="0">
      <selection activeCell="C87" sqref="C87"/>
    </sheetView>
  </sheetViews>
  <sheetFormatPr defaultRowHeight="15" x14ac:dyDescent="0.25"/>
  <cols>
    <col min="1" max="1" width="16.85546875" bestFit="1" customWidth="1"/>
    <col min="3" max="3" width="10.28515625" bestFit="1" customWidth="1"/>
    <col min="4" max="4" width="53.85546875" bestFit="1" customWidth="1"/>
    <col min="5" max="5" width="11" bestFit="1" customWidth="1"/>
    <col min="6" max="6" width="11" customWidth="1"/>
    <col min="7" max="7" width="11.85546875" bestFit="1" customWidth="1"/>
  </cols>
  <sheetData>
    <row r="1" spans="1:8" x14ac:dyDescent="0.25">
      <c r="A1" t="s">
        <v>38</v>
      </c>
      <c r="B1" t="s">
        <v>37</v>
      </c>
      <c r="C1" t="s">
        <v>163</v>
      </c>
      <c r="D1" t="s">
        <v>164</v>
      </c>
      <c r="E1" t="s">
        <v>182</v>
      </c>
      <c r="F1" t="s">
        <v>184</v>
      </c>
      <c r="G1" t="s">
        <v>181</v>
      </c>
      <c r="H1" t="s">
        <v>2</v>
      </c>
    </row>
    <row r="2" spans="1:8" x14ac:dyDescent="0.25">
      <c r="A2" s="20" t="s">
        <v>39</v>
      </c>
      <c r="B2" s="20" t="s">
        <v>128</v>
      </c>
      <c r="C2" t="s">
        <v>34</v>
      </c>
      <c r="D2" s="20" t="s">
        <v>165</v>
      </c>
      <c r="E2">
        <v>35</v>
      </c>
      <c r="F2">
        <v>2108</v>
      </c>
      <c r="G2">
        <v>2143</v>
      </c>
      <c r="H2" t="s">
        <v>186</v>
      </c>
    </row>
    <row r="3" spans="1:8" x14ac:dyDescent="0.25">
      <c r="A3" s="20" t="s">
        <v>40</v>
      </c>
      <c r="B3" s="20" t="s">
        <v>128</v>
      </c>
      <c r="C3" t="s">
        <v>26</v>
      </c>
      <c r="D3" s="20" t="s">
        <v>165</v>
      </c>
      <c r="E3">
        <v>35</v>
      </c>
      <c r="F3">
        <v>2108</v>
      </c>
      <c r="G3">
        <v>2143</v>
      </c>
      <c r="H3" t="s">
        <v>187</v>
      </c>
    </row>
    <row r="4" spans="1:8" x14ac:dyDescent="0.25">
      <c r="A4" s="20" t="s">
        <v>41</v>
      </c>
      <c r="B4" s="20" t="s">
        <v>128</v>
      </c>
      <c r="C4" t="s">
        <v>129</v>
      </c>
      <c r="D4" s="20" t="s">
        <v>165</v>
      </c>
      <c r="E4">
        <v>35</v>
      </c>
      <c r="F4">
        <v>2108</v>
      </c>
      <c r="G4">
        <v>2143</v>
      </c>
      <c r="H4" t="s">
        <v>188</v>
      </c>
    </row>
    <row r="5" spans="1:8" x14ac:dyDescent="0.25">
      <c r="A5" s="20" t="s">
        <v>42</v>
      </c>
      <c r="B5" s="20" t="s">
        <v>128</v>
      </c>
      <c r="C5" t="s">
        <v>130</v>
      </c>
      <c r="D5" s="20" t="s">
        <v>165</v>
      </c>
      <c r="E5">
        <v>35</v>
      </c>
      <c r="F5">
        <v>2108</v>
      </c>
      <c r="G5">
        <v>2143</v>
      </c>
      <c r="H5" t="s">
        <v>189</v>
      </c>
    </row>
    <row r="6" spans="1:8" x14ac:dyDescent="0.25">
      <c r="A6" s="20" t="s">
        <v>43</v>
      </c>
      <c r="B6" s="20" t="s">
        <v>36</v>
      </c>
      <c r="C6" t="s">
        <v>34</v>
      </c>
      <c r="D6" s="20" t="s">
        <v>165</v>
      </c>
      <c r="E6">
        <v>35</v>
      </c>
      <c r="F6">
        <v>2108</v>
      </c>
      <c r="G6">
        <v>2143</v>
      </c>
      <c r="H6" t="s">
        <v>190</v>
      </c>
    </row>
    <row r="7" spans="1:8" x14ac:dyDescent="0.25">
      <c r="A7" s="20" t="s">
        <v>44</v>
      </c>
      <c r="B7" s="20" t="s">
        <v>36</v>
      </c>
      <c r="C7" t="s">
        <v>26</v>
      </c>
      <c r="D7" s="20" t="s">
        <v>165</v>
      </c>
      <c r="E7">
        <v>35</v>
      </c>
      <c r="F7">
        <v>2108</v>
      </c>
      <c r="G7">
        <v>2143</v>
      </c>
      <c r="H7" t="s">
        <v>191</v>
      </c>
    </row>
    <row r="8" spans="1:8" x14ac:dyDescent="0.25">
      <c r="A8" s="20" t="s">
        <v>45</v>
      </c>
      <c r="B8" s="20" t="s">
        <v>36</v>
      </c>
      <c r="C8" t="s">
        <v>129</v>
      </c>
      <c r="D8" s="20" t="s">
        <v>165</v>
      </c>
      <c r="E8">
        <v>35</v>
      </c>
      <c r="F8">
        <v>2108</v>
      </c>
      <c r="G8">
        <v>2143</v>
      </c>
      <c r="H8" t="s">
        <v>192</v>
      </c>
    </row>
    <row r="9" spans="1:8" x14ac:dyDescent="0.25">
      <c r="A9" s="20" t="s">
        <v>46</v>
      </c>
      <c r="B9" s="20" t="s">
        <v>36</v>
      </c>
      <c r="C9" t="s">
        <v>130</v>
      </c>
      <c r="D9" s="20" t="s">
        <v>165</v>
      </c>
      <c r="E9">
        <v>35</v>
      </c>
      <c r="F9">
        <v>2108</v>
      </c>
      <c r="G9">
        <v>2143</v>
      </c>
      <c r="H9" t="s">
        <v>193</v>
      </c>
    </row>
    <row r="10" spans="1:8" x14ac:dyDescent="0.25">
      <c r="A10" s="20" t="s">
        <v>47</v>
      </c>
      <c r="B10" s="20" t="s">
        <v>131</v>
      </c>
      <c r="C10" t="s">
        <v>34</v>
      </c>
      <c r="D10" s="20" t="s">
        <v>165</v>
      </c>
      <c r="E10">
        <v>35</v>
      </c>
      <c r="F10">
        <v>2108</v>
      </c>
      <c r="G10">
        <v>2143</v>
      </c>
      <c r="H10" t="s">
        <v>194</v>
      </c>
    </row>
    <row r="11" spans="1:8" x14ac:dyDescent="0.25">
      <c r="A11" s="20" t="s">
        <v>48</v>
      </c>
      <c r="B11" s="20" t="s">
        <v>131</v>
      </c>
      <c r="C11" t="s">
        <v>26</v>
      </c>
      <c r="D11" s="20" t="s">
        <v>165</v>
      </c>
      <c r="E11">
        <v>35</v>
      </c>
      <c r="F11">
        <v>2108</v>
      </c>
      <c r="G11">
        <v>2143</v>
      </c>
      <c r="H11" t="s">
        <v>195</v>
      </c>
    </row>
    <row r="12" spans="1:8" x14ac:dyDescent="0.25">
      <c r="A12" s="20" t="s">
        <v>49</v>
      </c>
      <c r="B12" s="20" t="s">
        <v>131</v>
      </c>
      <c r="C12" t="s">
        <v>129</v>
      </c>
      <c r="D12" s="20" t="s">
        <v>165</v>
      </c>
      <c r="E12">
        <v>35</v>
      </c>
      <c r="F12">
        <v>2108</v>
      </c>
      <c r="G12">
        <v>2143</v>
      </c>
      <c r="H12" t="s">
        <v>196</v>
      </c>
    </row>
    <row r="13" spans="1:8" x14ac:dyDescent="0.25">
      <c r="A13" s="20" t="s">
        <v>50</v>
      </c>
      <c r="B13" s="20" t="s">
        <v>131</v>
      </c>
      <c r="C13" t="s">
        <v>130</v>
      </c>
      <c r="D13" s="20" t="s">
        <v>165</v>
      </c>
      <c r="E13">
        <v>35</v>
      </c>
      <c r="F13">
        <v>2108</v>
      </c>
      <c r="G13">
        <v>2143</v>
      </c>
      <c r="H13" t="s">
        <v>197</v>
      </c>
    </row>
    <row r="14" spans="1:8" x14ac:dyDescent="0.25">
      <c r="A14" s="20" t="s">
        <v>51</v>
      </c>
      <c r="B14" s="20" t="s">
        <v>32</v>
      </c>
      <c r="C14" t="s">
        <v>34</v>
      </c>
      <c r="D14" s="20" t="s">
        <v>165</v>
      </c>
      <c r="E14">
        <v>35</v>
      </c>
      <c r="F14">
        <v>2108</v>
      </c>
      <c r="G14">
        <v>2143</v>
      </c>
      <c r="H14" t="s">
        <v>198</v>
      </c>
    </row>
    <row r="15" spans="1:8" x14ac:dyDescent="0.25">
      <c r="A15" s="20" t="s">
        <v>52</v>
      </c>
      <c r="B15" s="20" t="s">
        <v>32</v>
      </c>
      <c r="C15" t="s">
        <v>26</v>
      </c>
      <c r="D15" s="20" t="s">
        <v>165</v>
      </c>
      <c r="E15">
        <v>35</v>
      </c>
      <c r="F15">
        <v>2108</v>
      </c>
      <c r="G15">
        <v>2143</v>
      </c>
      <c r="H15" t="s">
        <v>199</v>
      </c>
    </row>
    <row r="16" spans="1:8" x14ac:dyDescent="0.25">
      <c r="A16" s="20" t="s">
        <v>53</v>
      </c>
      <c r="B16" s="20" t="s">
        <v>32</v>
      </c>
      <c r="C16" t="s">
        <v>129</v>
      </c>
      <c r="D16" s="20" t="s">
        <v>165</v>
      </c>
      <c r="E16">
        <v>35</v>
      </c>
      <c r="F16">
        <v>2108</v>
      </c>
      <c r="G16">
        <v>2143</v>
      </c>
      <c r="H16" t="s">
        <v>200</v>
      </c>
    </row>
    <row r="17" spans="1:8" x14ac:dyDescent="0.25">
      <c r="A17" s="20" t="s">
        <v>54</v>
      </c>
      <c r="B17" s="20" t="s">
        <v>32</v>
      </c>
      <c r="C17" t="s">
        <v>130</v>
      </c>
      <c r="D17" s="20" t="s">
        <v>165</v>
      </c>
      <c r="E17">
        <v>35</v>
      </c>
      <c r="F17">
        <v>2108</v>
      </c>
      <c r="G17">
        <v>2143</v>
      </c>
      <c r="H17" t="s">
        <v>201</v>
      </c>
    </row>
    <row r="18" spans="1:8" x14ac:dyDescent="0.25">
      <c r="A18" s="20" t="s">
        <v>55</v>
      </c>
      <c r="B18" s="20" t="s">
        <v>28</v>
      </c>
      <c r="C18" t="s">
        <v>34</v>
      </c>
      <c r="D18" s="20" t="s">
        <v>165</v>
      </c>
      <c r="E18">
        <v>35</v>
      </c>
      <c r="F18">
        <v>2108</v>
      </c>
      <c r="G18">
        <v>2143</v>
      </c>
      <c r="H18" t="s">
        <v>202</v>
      </c>
    </row>
    <row r="19" spans="1:8" x14ac:dyDescent="0.25">
      <c r="A19" s="20" t="s">
        <v>56</v>
      </c>
      <c r="B19" s="20" t="s">
        <v>28</v>
      </c>
      <c r="C19" t="s">
        <v>26</v>
      </c>
      <c r="D19" s="20" t="s">
        <v>165</v>
      </c>
      <c r="E19">
        <v>35</v>
      </c>
      <c r="F19">
        <v>2108</v>
      </c>
      <c r="G19">
        <v>2143</v>
      </c>
      <c r="H19" t="s">
        <v>203</v>
      </c>
    </row>
    <row r="20" spans="1:8" x14ac:dyDescent="0.25">
      <c r="A20" s="20" t="s">
        <v>57</v>
      </c>
      <c r="B20" s="20" t="s">
        <v>28</v>
      </c>
      <c r="C20" t="s">
        <v>129</v>
      </c>
      <c r="D20" s="20" t="s">
        <v>165</v>
      </c>
      <c r="E20">
        <v>35</v>
      </c>
      <c r="F20">
        <v>2108</v>
      </c>
      <c r="G20">
        <v>2143</v>
      </c>
      <c r="H20" t="s">
        <v>204</v>
      </c>
    </row>
    <row r="21" spans="1:8" x14ac:dyDescent="0.25">
      <c r="A21" s="20" t="s">
        <v>58</v>
      </c>
      <c r="B21" s="20" t="s">
        <v>28</v>
      </c>
      <c r="C21" t="s">
        <v>130</v>
      </c>
      <c r="D21" s="20" t="s">
        <v>165</v>
      </c>
      <c r="E21">
        <v>35</v>
      </c>
      <c r="F21">
        <v>2108</v>
      </c>
      <c r="G21">
        <v>2143</v>
      </c>
      <c r="H21" t="s">
        <v>205</v>
      </c>
    </row>
    <row r="22" spans="1:8" x14ac:dyDescent="0.25">
      <c r="A22" s="20" t="s">
        <v>59</v>
      </c>
      <c r="B22" s="20" t="s">
        <v>132</v>
      </c>
      <c r="C22" t="s">
        <v>34</v>
      </c>
      <c r="D22" s="20" t="s">
        <v>165</v>
      </c>
      <c r="E22">
        <v>35</v>
      </c>
      <c r="F22">
        <v>2108</v>
      </c>
      <c r="G22">
        <v>2143</v>
      </c>
      <c r="H22" t="s">
        <v>206</v>
      </c>
    </row>
    <row r="23" spans="1:8" x14ac:dyDescent="0.25">
      <c r="A23" s="20" t="s">
        <v>60</v>
      </c>
      <c r="B23" s="20" t="s">
        <v>132</v>
      </c>
      <c r="C23" t="s">
        <v>26</v>
      </c>
      <c r="D23" s="20" t="s">
        <v>165</v>
      </c>
      <c r="E23">
        <v>35</v>
      </c>
      <c r="F23">
        <v>2108</v>
      </c>
      <c r="G23">
        <v>2143</v>
      </c>
      <c r="H23" t="s">
        <v>207</v>
      </c>
    </row>
    <row r="24" spans="1:8" x14ac:dyDescent="0.25">
      <c r="A24" s="20" t="s">
        <v>61</v>
      </c>
      <c r="B24" s="20" t="s">
        <v>132</v>
      </c>
      <c r="C24" t="s">
        <v>129</v>
      </c>
      <c r="D24" s="20" t="s">
        <v>165</v>
      </c>
      <c r="E24">
        <v>35</v>
      </c>
      <c r="F24">
        <v>2108</v>
      </c>
      <c r="G24">
        <v>2143</v>
      </c>
      <c r="H24" t="s">
        <v>208</v>
      </c>
    </row>
    <row r="25" spans="1:8" x14ac:dyDescent="0.25">
      <c r="A25" s="20" t="s">
        <v>62</v>
      </c>
      <c r="B25" s="20" t="s">
        <v>132</v>
      </c>
      <c r="C25" t="s">
        <v>130</v>
      </c>
      <c r="D25" s="20" t="s">
        <v>165</v>
      </c>
      <c r="E25">
        <v>35</v>
      </c>
      <c r="F25">
        <v>2108</v>
      </c>
      <c r="G25">
        <v>2143</v>
      </c>
      <c r="H25" t="s">
        <v>209</v>
      </c>
    </row>
    <row r="26" spans="1:8" x14ac:dyDescent="0.25">
      <c r="A26" s="20" t="s">
        <v>63</v>
      </c>
      <c r="B26" s="20" t="s">
        <v>133</v>
      </c>
      <c r="C26" t="s">
        <v>34</v>
      </c>
      <c r="D26" s="20" t="s">
        <v>166</v>
      </c>
      <c r="E26">
        <v>200</v>
      </c>
      <c r="F26">
        <v>2108</v>
      </c>
      <c r="G26">
        <v>2308</v>
      </c>
      <c r="H26" t="s">
        <v>210</v>
      </c>
    </row>
    <row r="27" spans="1:8" x14ac:dyDescent="0.25">
      <c r="A27" s="20" t="s">
        <v>64</v>
      </c>
      <c r="B27" s="20" t="s">
        <v>133</v>
      </c>
      <c r="C27" t="s">
        <v>26</v>
      </c>
      <c r="D27" s="20" t="s">
        <v>166</v>
      </c>
      <c r="E27">
        <v>200</v>
      </c>
      <c r="F27">
        <v>2108</v>
      </c>
      <c r="G27">
        <v>2308</v>
      </c>
      <c r="H27" t="s">
        <v>211</v>
      </c>
    </row>
    <row r="28" spans="1:8" x14ac:dyDescent="0.25">
      <c r="A28" s="20" t="s">
        <v>65</v>
      </c>
      <c r="B28" s="20" t="s">
        <v>133</v>
      </c>
      <c r="C28" t="s">
        <v>129</v>
      </c>
      <c r="D28" s="20" t="s">
        <v>166</v>
      </c>
      <c r="E28">
        <v>200</v>
      </c>
      <c r="F28">
        <v>2108</v>
      </c>
      <c r="G28">
        <v>2308</v>
      </c>
      <c r="H28" t="s">
        <v>212</v>
      </c>
    </row>
    <row r="29" spans="1:8" x14ac:dyDescent="0.25">
      <c r="A29" s="20" t="s">
        <v>66</v>
      </c>
      <c r="B29" s="20" t="s">
        <v>133</v>
      </c>
      <c r="C29" t="s">
        <v>130</v>
      </c>
      <c r="D29" s="20" t="s">
        <v>166</v>
      </c>
      <c r="E29">
        <v>200</v>
      </c>
      <c r="F29">
        <v>2108</v>
      </c>
      <c r="G29">
        <v>2308</v>
      </c>
      <c r="H29" t="s">
        <v>213</v>
      </c>
    </row>
    <row r="30" spans="1:8" x14ac:dyDescent="0.25">
      <c r="A30" s="20" t="s">
        <v>67</v>
      </c>
      <c r="B30" s="20" t="s">
        <v>134</v>
      </c>
      <c r="C30" t="s">
        <v>34</v>
      </c>
      <c r="D30" s="20" t="s">
        <v>166</v>
      </c>
      <c r="E30">
        <v>54</v>
      </c>
      <c r="F30">
        <v>2108</v>
      </c>
      <c r="G30">
        <v>2162</v>
      </c>
      <c r="H30" t="s">
        <v>214</v>
      </c>
    </row>
    <row r="31" spans="1:8" x14ac:dyDescent="0.25">
      <c r="A31" s="20" t="s">
        <v>68</v>
      </c>
      <c r="B31" s="20" t="s">
        <v>134</v>
      </c>
      <c r="C31" t="s">
        <v>26</v>
      </c>
      <c r="D31" s="20" t="s">
        <v>166</v>
      </c>
      <c r="E31">
        <v>54</v>
      </c>
      <c r="F31">
        <v>2108</v>
      </c>
      <c r="G31">
        <v>2162</v>
      </c>
      <c r="H31" t="s">
        <v>215</v>
      </c>
    </row>
    <row r="32" spans="1:8" x14ac:dyDescent="0.25">
      <c r="A32" s="20" t="s">
        <v>69</v>
      </c>
      <c r="B32" s="20" t="s">
        <v>134</v>
      </c>
      <c r="C32" t="s">
        <v>129</v>
      </c>
      <c r="D32" s="20" t="s">
        <v>166</v>
      </c>
      <c r="E32">
        <v>54</v>
      </c>
      <c r="F32">
        <v>2108</v>
      </c>
      <c r="G32">
        <v>2162</v>
      </c>
      <c r="H32" t="s">
        <v>216</v>
      </c>
    </row>
    <row r="33" spans="1:8" x14ac:dyDescent="0.25">
      <c r="A33" s="20" t="s">
        <v>70</v>
      </c>
      <c r="B33" s="20" t="s">
        <v>134</v>
      </c>
      <c r="C33" t="s">
        <v>130</v>
      </c>
      <c r="D33" s="20" t="s">
        <v>166</v>
      </c>
      <c r="E33">
        <v>54</v>
      </c>
      <c r="F33">
        <v>2108</v>
      </c>
      <c r="G33">
        <v>2162</v>
      </c>
      <c r="H33" t="s">
        <v>217</v>
      </c>
    </row>
    <row r="34" spans="1:8" x14ac:dyDescent="0.25">
      <c r="A34" s="20" t="s">
        <v>71</v>
      </c>
      <c r="B34" s="20" t="s">
        <v>135</v>
      </c>
      <c r="C34" t="s">
        <v>34</v>
      </c>
      <c r="D34" s="20" t="s">
        <v>166</v>
      </c>
      <c r="E34">
        <v>151</v>
      </c>
      <c r="F34">
        <v>2108</v>
      </c>
      <c r="G34">
        <v>2259</v>
      </c>
      <c r="H34" t="s">
        <v>218</v>
      </c>
    </row>
    <row r="35" spans="1:8" x14ac:dyDescent="0.25">
      <c r="A35" s="20" t="s">
        <v>72</v>
      </c>
      <c r="B35" s="20" t="s">
        <v>135</v>
      </c>
      <c r="C35" t="s">
        <v>26</v>
      </c>
      <c r="D35" s="20" t="s">
        <v>166</v>
      </c>
      <c r="E35">
        <v>151</v>
      </c>
      <c r="F35">
        <v>2108</v>
      </c>
      <c r="G35">
        <v>2259</v>
      </c>
      <c r="H35" t="s">
        <v>219</v>
      </c>
    </row>
    <row r="36" spans="1:8" x14ac:dyDescent="0.25">
      <c r="A36" s="20" t="s">
        <v>73</v>
      </c>
      <c r="B36" s="20" t="s">
        <v>135</v>
      </c>
      <c r="C36" t="s">
        <v>129</v>
      </c>
      <c r="D36" s="20" t="s">
        <v>166</v>
      </c>
      <c r="E36">
        <v>151</v>
      </c>
      <c r="F36">
        <v>2108</v>
      </c>
      <c r="G36">
        <v>2259</v>
      </c>
      <c r="H36" t="s">
        <v>220</v>
      </c>
    </row>
    <row r="37" spans="1:8" x14ac:dyDescent="0.25">
      <c r="A37" s="20" t="s">
        <v>74</v>
      </c>
      <c r="B37" s="20" t="s">
        <v>135</v>
      </c>
      <c r="C37" t="s">
        <v>130</v>
      </c>
      <c r="D37" s="20" t="s">
        <v>166</v>
      </c>
      <c r="E37">
        <v>151</v>
      </c>
      <c r="F37">
        <v>2108</v>
      </c>
      <c r="G37">
        <v>2259</v>
      </c>
      <c r="H37" t="s">
        <v>221</v>
      </c>
    </row>
    <row r="38" spans="1:8" x14ac:dyDescent="0.25">
      <c r="A38" s="20" t="s">
        <v>75</v>
      </c>
      <c r="B38" s="20" t="s">
        <v>136</v>
      </c>
      <c r="C38" t="s">
        <v>34</v>
      </c>
      <c r="D38" s="20" t="s">
        <v>166</v>
      </c>
      <c r="E38">
        <v>130</v>
      </c>
      <c r="F38">
        <v>2108</v>
      </c>
      <c r="G38">
        <v>2238</v>
      </c>
      <c r="H38" t="s">
        <v>222</v>
      </c>
    </row>
    <row r="39" spans="1:8" x14ac:dyDescent="0.25">
      <c r="A39" s="20" t="s">
        <v>76</v>
      </c>
      <c r="B39" s="20" t="s">
        <v>136</v>
      </c>
      <c r="C39" t="s">
        <v>26</v>
      </c>
      <c r="D39" s="20" t="s">
        <v>166</v>
      </c>
      <c r="E39">
        <v>130</v>
      </c>
      <c r="F39">
        <v>2108</v>
      </c>
      <c r="G39">
        <v>2238</v>
      </c>
      <c r="H39" t="s">
        <v>223</v>
      </c>
    </row>
    <row r="40" spans="1:8" x14ac:dyDescent="0.25">
      <c r="A40" s="20" t="s">
        <v>77</v>
      </c>
      <c r="B40" s="20" t="s">
        <v>136</v>
      </c>
      <c r="C40" t="s">
        <v>129</v>
      </c>
      <c r="D40" s="20" t="s">
        <v>166</v>
      </c>
      <c r="E40">
        <v>130</v>
      </c>
      <c r="F40">
        <v>2108</v>
      </c>
      <c r="G40">
        <v>2238</v>
      </c>
      <c r="H40" t="s">
        <v>224</v>
      </c>
    </row>
    <row r="41" spans="1:8" x14ac:dyDescent="0.25">
      <c r="A41" s="20" t="s">
        <v>78</v>
      </c>
      <c r="B41" s="20" t="s">
        <v>136</v>
      </c>
      <c r="C41" t="s">
        <v>130</v>
      </c>
      <c r="D41" s="20" t="s">
        <v>166</v>
      </c>
      <c r="E41">
        <v>130</v>
      </c>
      <c r="F41">
        <v>2108</v>
      </c>
      <c r="G41">
        <v>2238</v>
      </c>
      <c r="H41" t="s">
        <v>225</v>
      </c>
    </row>
    <row r="42" spans="1:8" x14ac:dyDescent="0.25">
      <c r="A42" s="20" t="s">
        <v>79</v>
      </c>
      <c r="B42" s="20" t="s">
        <v>137</v>
      </c>
      <c r="C42" t="s">
        <v>21</v>
      </c>
      <c r="D42" s="20" t="s">
        <v>167</v>
      </c>
      <c r="E42">
        <v>22</v>
      </c>
      <c r="F42">
        <v>2108</v>
      </c>
      <c r="G42">
        <v>2130</v>
      </c>
      <c r="H42" t="s">
        <v>226</v>
      </c>
    </row>
    <row r="43" spans="1:8" x14ac:dyDescent="0.25">
      <c r="A43" s="20" t="s">
        <v>80</v>
      </c>
      <c r="B43" s="20" t="s">
        <v>138</v>
      </c>
      <c r="C43" t="s">
        <v>21</v>
      </c>
      <c r="D43" s="20" t="s">
        <v>167</v>
      </c>
      <c r="E43">
        <v>20</v>
      </c>
      <c r="F43">
        <v>2108</v>
      </c>
      <c r="G43">
        <v>2128</v>
      </c>
      <c r="H43" t="s">
        <v>227</v>
      </c>
    </row>
    <row r="44" spans="1:8" x14ac:dyDescent="0.25">
      <c r="A44" s="20" t="s">
        <v>81</v>
      </c>
      <c r="B44" s="20" t="s">
        <v>139</v>
      </c>
      <c r="C44" t="s">
        <v>21</v>
      </c>
      <c r="D44" s="20" t="s">
        <v>167</v>
      </c>
      <c r="E44">
        <v>21</v>
      </c>
      <c r="F44">
        <v>2108</v>
      </c>
      <c r="G44">
        <v>2129</v>
      </c>
      <c r="H44" t="s">
        <v>228</v>
      </c>
    </row>
    <row r="45" spans="1:8" x14ac:dyDescent="0.25">
      <c r="A45" s="20" t="s">
        <v>82</v>
      </c>
      <c r="B45" s="20" t="s">
        <v>35</v>
      </c>
      <c r="C45" t="s">
        <v>21</v>
      </c>
      <c r="D45" s="20" t="s">
        <v>168</v>
      </c>
      <c r="E45">
        <v>88</v>
      </c>
      <c r="F45">
        <v>2108</v>
      </c>
      <c r="G45">
        <v>2196</v>
      </c>
      <c r="H45" t="s">
        <v>229</v>
      </c>
    </row>
    <row r="46" spans="1:8" x14ac:dyDescent="0.25">
      <c r="A46" s="20" t="s">
        <v>83</v>
      </c>
      <c r="B46" s="20" t="s">
        <v>29</v>
      </c>
      <c r="C46" t="s">
        <v>21</v>
      </c>
      <c r="D46" s="20" t="s">
        <v>168</v>
      </c>
      <c r="E46">
        <v>88</v>
      </c>
      <c r="F46">
        <v>2108</v>
      </c>
      <c r="G46">
        <v>2196</v>
      </c>
      <c r="H46" t="s">
        <v>230</v>
      </c>
    </row>
    <row r="47" spans="1:8" x14ac:dyDescent="0.25">
      <c r="A47" s="20" t="s">
        <v>84</v>
      </c>
      <c r="B47" s="20" t="s">
        <v>140</v>
      </c>
      <c r="C47" t="s">
        <v>21</v>
      </c>
      <c r="D47" s="20" t="s">
        <v>168</v>
      </c>
      <c r="E47">
        <v>88</v>
      </c>
      <c r="F47">
        <v>2108</v>
      </c>
      <c r="G47">
        <v>2196</v>
      </c>
      <c r="H47" t="s">
        <v>231</v>
      </c>
    </row>
    <row r="48" spans="1:8" x14ac:dyDescent="0.25">
      <c r="A48" s="20" t="s">
        <v>85</v>
      </c>
      <c r="B48" s="20" t="s">
        <v>141</v>
      </c>
      <c r="C48" t="s">
        <v>22</v>
      </c>
      <c r="D48" s="20" t="s">
        <v>169</v>
      </c>
      <c r="E48">
        <v>1128</v>
      </c>
      <c r="F48">
        <v>2108</v>
      </c>
      <c r="G48">
        <v>3236</v>
      </c>
      <c r="H48" t="s">
        <v>232</v>
      </c>
    </row>
    <row r="49" spans="1:8" x14ac:dyDescent="0.25">
      <c r="A49" s="20" t="s">
        <v>86</v>
      </c>
      <c r="B49" s="20" t="s">
        <v>142</v>
      </c>
      <c r="C49" t="s">
        <v>22</v>
      </c>
      <c r="D49" s="20" t="s">
        <v>169</v>
      </c>
      <c r="E49">
        <v>660</v>
      </c>
      <c r="F49">
        <v>2108</v>
      </c>
      <c r="G49">
        <v>2768</v>
      </c>
      <c r="H49" t="s">
        <v>233</v>
      </c>
    </row>
    <row r="50" spans="1:8" x14ac:dyDescent="0.25">
      <c r="A50" s="20" t="s">
        <v>87</v>
      </c>
      <c r="B50" s="20" t="s">
        <v>143</v>
      </c>
      <c r="C50" t="s">
        <v>22</v>
      </c>
      <c r="D50" s="20" t="s">
        <v>169</v>
      </c>
      <c r="E50">
        <v>759</v>
      </c>
      <c r="F50">
        <v>2108</v>
      </c>
      <c r="G50">
        <v>2867</v>
      </c>
      <c r="H50" t="s">
        <v>234</v>
      </c>
    </row>
    <row r="51" spans="1:8" x14ac:dyDescent="0.25">
      <c r="A51" s="20" t="s">
        <v>88</v>
      </c>
      <c r="B51" s="20" t="s">
        <v>144</v>
      </c>
      <c r="C51" t="s">
        <v>22</v>
      </c>
      <c r="D51" s="20" t="s">
        <v>169</v>
      </c>
      <c r="E51">
        <v>915</v>
      </c>
      <c r="F51">
        <v>2108</v>
      </c>
      <c r="G51">
        <v>3023</v>
      </c>
      <c r="H51" t="s">
        <v>235</v>
      </c>
    </row>
    <row r="52" spans="1:8" x14ac:dyDescent="0.25">
      <c r="A52" s="20" t="s">
        <v>89</v>
      </c>
      <c r="B52" s="20" t="s">
        <v>145</v>
      </c>
      <c r="C52" t="s">
        <v>22</v>
      </c>
      <c r="D52" s="20" t="s">
        <v>170</v>
      </c>
      <c r="E52">
        <v>1036</v>
      </c>
      <c r="F52">
        <v>2108</v>
      </c>
      <c r="G52">
        <v>3144</v>
      </c>
      <c r="H52" t="s">
        <v>236</v>
      </c>
    </row>
    <row r="53" spans="1:8" x14ac:dyDescent="0.25">
      <c r="A53" s="20" t="s">
        <v>90</v>
      </c>
      <c r="B53" s="20" t="s">
        <v>146</v>
      </c>
      <c r="C53" t="s">
        <v>22</v>
      </c>
      <c r="D53" s="20" t="s">
        <v>171</v>
      </c>
      <c r="E53">
        <v>723</v>
      </c>
      <c r="F53">
        <v>2108</v>
      </c>
      <c r="G53">
        <v>2831</v>
      </c>
      <c r="H53" t="s">
        <v>237</v>
      </c>
    </row>
    <row r="54" spans="1:8" x14ac:dyDescent="0.25">
      <c r="A54" s="20" t="s">
        <v>91</v>
      </c>
      <c r="B54" s="20" t="s">
        <v>147</v>
      </c>
      <c r="C54" t="s">
        <v>22</v>
      </c>
      <c r="D54" s="20" t="s">
        <v>172</v>
      </c>
      <c r="E54">
        <v>720</v>
      </c>
      <c r="F54">
        <v>2108</v>
      </c>
      <c r="G54">
        <v>2828</v>
      </c>
      <c r="H54" t="s">
        <v>238</v>
      </c>
    </row>
    <row r="55" spans="1:8" x14ac:dyDescent="0.25">
      <c r="A55" s="20" t="s">
        <v>92</v>
      </c>
      <c r="B55" s="20" t="s">
        <v>148</v>
      </c>
      <c r="C55" t="s">
        <v>22</v>
      </c>
      <c r="D55" s="20" t="s">
        <v>173</v>
      </c>
      <c r="E55">
        <v>681</v>
      </c>
      <c r="F55">
        <v>2108</v>
      </c>
      <c r="G55">
        <v>2789</v>
      </c>
      <c r="H55" t="s">
        <v>239</v>
      </c>
    </row>
    <row r="56" spans="1:8" x14ac:dyDescent="0.25">
      <c r="A56" s="20" t="s">
        <v>93</v>
      </c>
      <c r="B56" s="20" t="s">
        <v>149</v>
      </c>
      <c r="C56" t="s">
        <v>22</v>
      </c>
      <c r="D56" s="20" t="s">
        <v>174</v>
      </c>
      <c r="E56">
        <v>792</v>
      </c>
      <c r="F56">
        <v>2108</v>
      </c>
      <c r="G56">
        <v>2900</v>
      </c>
      <c r="H56" t="s">
        <v>240</v>
      </c>
    </row>
    <row r="57" spans="1:8" x14ac:dyDescent="0.25">
      <c r="A57" s="20" t="s">
        <v>94</v>
      </c>
      <c r="B57" s="20" t="s">
        <v>25</v>
      </c>
      <c r="C57" t="s">
        <v>33</v>
      </c>
      <c r="D57" s="20" t="s">
        <v>175</v>
      </c>
      <c r="E57">
        <v>129</v>
      </c>
      <c r="F57">
        <v>2108</v>
      </c>
      <c r="G57">
        <v>2237</v>
      </c>
      <c r="H57" t="s">
        <v>241</v>
      </c>
    </row>
    <row r="58" spans="1:8" x14ac:dyDescent="0.25">
      <c r="A58" s="20" t="s">
        <v>95</v>
      </c>
      <c r="B58" s="20" t="s">
        <v>25</v>
      </c>
      <c r="C58" t="s">
        <v>27</v>
      </c>
      <c r="D58" s="20" t="s">
        <v>175</v>
      </c>
      <c r="E58">
        <v>129</v>
      </c>
      <c r="F58">
        <v>2108</v>
      </c>
      <c r="G58">
        <v>2237</v>
      </c>
      <c r="H58" t="s">
        <v>242</v>
      </c>
    </row>
    <row r="59" spans="1:8" x14ac:dyDescent="0.25">
      <c r="A59" s="20" t="s">
        <v>96</v>
      </c>
      <c r="B59" s="20" t="s">
        <v>25</v>
      </c>
      <c r="C59" t="s">
        <v>150</v>
      </c>
      <c r="D59" s="20" t="s">
        <v>175</v>
      </c>
      <c r="E59">
        <v>129</v>
      </c>
      <c r="F59">
        <v>2108</v>
      </c>
      <c r="G59">
        <v>2237</v>
      </c>
      <c r="H59" t="s">
        <v>243</v>
      </c>
    </row>
    <row r="60" spans="1:8" x14ac:dyDescent="0.25">
      <c r="A60" s="20" t="s">
        <v>97</v>
      </c>
      <c r="B60" s="20" t="s">
        <v>25</v>
      </c>
      <c r="C60" t="s">
        <v>151</v>
      </c>
      <c r="D60" s="20" t="s">
        <v>175</v>
      </c>
      <c r="E60">
        <v>129</v>
      </c>
      <c r="F60">
        <v>2108</v>
      </c>
      <c r="G60">
        <v>2237</v>
      </c>
      <c r="H60" t="s">
        <v>244</v>
      </c>
    </row>
    <row r="61" spans="1:8" x14ac:dyDescent="0.25">
      <c r="A61" s="20" t="s">
        <v>98</v>
      </c>
      <c r="B61" s="20" t="s">
        <v>115</v>
      </c>
      <c r="C61" t="s">
        <v>34</v>
      </c>
      <c r="D61" s="20" t="s">
        <v>176</v>
      </c>
      <c r="E61">
        <v>498</v>
      </c>
      <c r="F61">
        <v>2108</v>
      </c>
      <c r="G61">
        <v>2606</v>
      </c>
      <c r="H61" t="s">
        <v>245</v>
      </c>
    </row>
    <row r="62" spans="1:8" x14ac:dyDescent="0.25">
      <c r="A62" s="20" t="s">
        <v>99</v>
      </c>
      <c r="B62" s="20" t="s">
        <v>115</v>
      </c>
      <c r="C62" t="s">
        <v>30</v>
      </c>
      <c r="D62" s="20" t="s">
        <v>176</v>
      </c>
      <c r="E62">
        <v>498</v>
      </c>
      <c r="F62">
        <v>2108</v>
      </c>
      <c r="G62">
        <v>2606</v>
      </c>
      <c r="H62" t="s">
        <v>246</v>
      </c>
    </row>
    <row r="63" spans="1:8" x14ac:dyDescent="0.25">
      <c r="A63" s="20" t="s">
        <v>100</v>
      </c>
      <c r="B63" s="20" t="s">
        <v>115</v>
      </c>
      <c r="C63" t="s">
        <v>152</v>
      </c>
      <c r="D63" s="20" t="s">
        <v>176</v>
      </c>
      <c r="E63">
        <v>498</v>
      </c>
      <c r="F63">
        <v>2108</v>
      </c>
      <c r="G63">
        <v>2606</v>
      </c>
      <c r="H63" t="s">
        <v>247</v>
      </c>
    </row>
    <row r="64" spans="1:8" x14ac:dyDescent="0.25">
      <c r="A64" s="20" t="s">
        <v>101</v>
      </c>
      <c r="B64" s="20" t="s">
        <v>115</v>
      </c>
      <c r="C64" t="s">
        <v>153</v>
      </c>
      <c r="D64" s="20" t="s">
        <v>176</v>
      </c>
      <c r="E64">
        <v>498</v>
      </c>
      <c r="F64">
        <v>2108</v>
      </c>
      <c r="G64">
        <v>2606</v>
      </c>
      <c r="H64" t="s">
        <v>248</v>
      </c>
    </row>
    <row r="65" spans="1:8" x14ac:dyDescent="0.25">
      <c r="A65" s="20" t="s">
        <v>102</v>
      </c>
      <c r="B65" s="20" t="s">
        <v>115</v>
      </c>
      <c r="C65" t="s">
        <v>154</v>
      </c>
      <c r="D65" s="20" t="s">
        <v>176</v>
      </c>
      <c r="E65">
        <v>498</v>
      </c>
      <c r="F65">
        <v>2108</v>
      </c>
      <c r="G65">
        <v>2606</v>
      </c>
      <c r="H65" t="s">
        <v>249</v>
      </c>
    </row>
    <row r="66" spans="1:8" x14ac:dyDescent="0.25">
      <c r="A66" s="20" t="s">
        <v>103</v>
      </c>
      <c r="B66" s="20" t="s">
        <v>115</v>
      </c>
      <c r="C66" t="s">
        <v>21</v>
      </c>
      <c r="D66" s="20" t="s">
        <v>176</v>
      </c>
      <c r="E66">
        <v>498</v>
      </c>
      <c r="F66">
        <v>2108</v>
      </c>
      <c r="G66">
        <v>2606</v>
      </c>
      <c r="H66" t="s">
        <v>250</v>
      </c>
    </row>
    <row r="67" spans="1:8" x14ac:dyDescent="0.25">
      <c r="A67" s="20" t="s">
        <v>104</v>
      </c>
      <c r="B67" s="20" t="s">
        <v>115</v>
      </c>
      <c r="C67" t="s">
        <v>22</v>
      </c>
      <c r="D67" s="20" t="s">
        <v>176</v>
      </c>
      <c r="E67">
        <v>498</v>
      </c>
      <c r="F67">
        <v>2108</v>
      </c>
      <c r="G67">
        <v>2606</v>
      </c>
      <c r="H67" t="s">
        <v>251</v>
      </c>
    </row>
    <row r="68" spans="1:8" x14ac:dyDescent="0.25">
      <c r="A68" s="20" t="s">
        <v>105</v>
      </c>
      <c r="B68" s="20" t="s">
        <v>115</v>
      </c>
      <c r="C68" t="s">
        <v>33</v>
      </c>
      <c r="D68" s="20" t="s">
        <v>176</v>
      </c>
      <c r="E68">
        <v>498</v>
      </c>
      <c r="F68">
        <v>2108</v>
      </c>
      <c r="G68">
        <v>2606</v>
      </c>
      <c r="H68" t="s">
        <v>252</v>
      </c>
    </row>
    <row r="69" spans="1:8" x14ac:dyDescent="0.25">
      <c r="A69" s="20" t="s">
        <v>106</v>
      </c>
      <c r="B69" s="20" t="s">
        <v>115</v>
      </c>
      <c r="C69" t="s">
        <v>27</v>
      </c>
      <c r="D69" s="20" t="s">
        <v>176</v>
      </c>
      <c r="E69">
        <v>498</v>
      </c>
      <c r="F69">
        <v>2108</v>
      </c>
      <c r="G69">
        <v>2606</v>
      </c>
      <c r="H69" t="s">
        <v>253</v>
      </c>
    </row>
    <row r="70" spans="1:8" x14ac:dyDescent="0.25">
      <c r="A70" s="20" t="s">
        <v>107</v>
      </c>
      <c r="B70" s="20" t="s">
        <v>115</v>
      </c>
      <c r="C70" t="s">
        <v>150</v>
      </c>
      <c r="D70" s="20" t="s">
        <v>176</v>
      </c>
      <c r="E70">
        <v>498</v>
      </c>
      <c r="F70">
        <v>2108</v>
      </c>
      <c r="G70">
        <v>2606</v>
      </c>
      <c r="H70" t="s">
        <v>254</v>
      </c>
    </row>
    <row r="71" spans="1:8" x14ac:dyDescent="0.25">
      <c r="A71" s="20" t="s">
        <v>108</v>
      </c>
      <c r="B71" s="20" t="s">
        <v>115</v>
      </c>
      <c r="C71" t="s">
        <v>151</v>
      </c>
      <c r="D71" s="20" t="s">
        <v>176</v>
      </c>
      <c r="E71">
        <v>498</v>
      </c>
      <c r="F71">
        <v>2108</v>
      </c>
      <c r="G71">
        <v>2606</v>
      </c>
      <c r="H71" t="s">
        <v>255</v>
      </c>
    </row>
    <row r="72" spans="1:8" x14ac:dyDescent="0.25">
      <c r="A72" s="20" t="s">
        <v>109</v>
      </c>
      <c r="B72" s="20" t="s">
        <v>115</v>
      </c>
      <c r="C72" t="s">
        <v>26</v>
      </c>
      <c r="D72" s="20" t="s">
        <v>176</v>
      </c>
      <c r="E72">
        <v>498</v>
      </c>
      <c r="F72">
        <v>2108</v>
      </c>
      <c r="G72">
        <v>2606</v>
      </c>
      <c r="H72" t="s">
        <v>256</v>
      </c>
    </row>
    <row r="73" spans="1:8" x14ac:dyDescent="0.25">
      <c r="A73" s="20" t="s">
        <v>110</v>
      </c>
      <c r="B73" s="20" t="s">
        <v>115</v>
      </c>
      <c r="C73" t="s">
        <v>31</v>
      </c>
      <c r="D73" s="20" t="s">
        <v>176</v>
      </c>
      <c r="E73">
        <v>498</v>
      </c>
      <c r="F73">
        <v>2108</v>
      </c>
      <c r="G73">
        <v>2606</v>
      </c>
      <c r="H73" t="s">
        <v>257</v>
      </c>
    </row>
    <row r="74" spans="1:8" x14ac:dyDescent="0.25">
      <c r="A74" s="20" t="s">
        <v>111</v>
      </c>
      <c r="B74" s="20" t="s">
        <v>115</v>
      </c>
      <c r="C74" t="s">
        <v>155</v>
      </c>
      <c r="D74" s="20" t="s">
        <v>176</v>
      </c>
      <c r="E74">
        <v>498</v>
      </c>
      <c r="F74">
        <v>2108</v>
      </c>
      <c r="G74">
        <v>2606</v>
      </c>
      <c r="H74" t="s">
        <v>258</v>
      </c>
    </row>
    <row r="75" spans="1:8" x14ac:dyDescent="0.25">
      <c r="A75" s="20" t="s">
        <v>112</v>
      </c>
      <c r="B75" s="20" t="s">
        <v>115</v>
      </c>
      <c r="C75" t="s">
        <v>156</v>
      </c>
      <c r="D75" s="20" t="s">
        <v>176</v>
      </c>
      <c r="E75">
        <v>498</v>
      </c>
      <c r="F75">
        <v>2108</v>
      </c>
      <c r="G75">
        <v>2606</v>
      </c>
      <c r="H75" t="s">
        <v>259</v>
      </c>
    </row>
    <row r="76" spans="1:8" x14ac:dyDescent="0.25">
      <c r="A76" s="20" t="s">
        <v>113</v>
      </c>
      <c r="B76" s="20" t="s">
        <v>115</v>
      </c>
      <c r="C76" t="s">
        <v>129</v>
      </c>
      <c r="D76" s="20" t="s">
        <v>176</v>
      </c>
      <c r="E76">
        <v>498</v>
      </c>
      <c r="F76">
        <v>2108</v>
      </c>
      <c r="G76">
        <v>2606</v>
      </c>
      <c r="H76" t="s">
        <v>260</v>
      </c>
    </row>
    <row r="77" spans="1:8" x14ac:dyDescent="0.25">
      <c r="A77" s="20" t="s">
        <v>114</v>
      </c>
      <c r="B77" s="20" t="s">
        <v>115</v>
      </c>
      <c r="C77" t="s">
        <v>130</v>
      </c>
      <c r="D77" s="20" t="s">
        <v>176</v>
      </c>
      <c r="E77">
        <v>498</v>
      </c>
      <c r="F77">
        <v>2108</v>
      </c>
      <c r="G77">
        <v>2606</v>
      </c>
      <c r="H77" t="s">
        <v>261</v>
      </c>
    </row>
    <row r="78" spans="1:8" x14ac:dyDescent="0.25">
      <c r="A78" s="20" t="s">
        <v>115</v>
      </c>
      <c r="B78" s="20" t="s">
        <v>115</v>
      </c>
      <c r="D78" s="20" t="s">
        <v>177</v>
      </c>
      <c r="E78" s="20" t="s">
        <v>183</v>
      </c>
      <c r="F78" t="e">
        <v>#VALUE!</v>
      </c>
      <c r="G78">
        <v>2108</v>
      </c>
      <c r="H78" t="s">
        <v>262</v>
      </c>
    </row>
    <row r="79" spans="1:8" x14ac:dyDescent="0.25">
      <c r="A79" s="20" t="s">
        <v>282</v>
      </c>
      <c r="B79" s="20" t="s">
        <v>157</v>
      </c>
      <c r="C79" t="s">
        <v>30</v>
      </c>
      <c r="D79" s="20" t="s">
        <v>178</v>
      </c>
      <c r="E79">
        <v>984</v>
      </c>
      <c r="F79">
        <v>2108</v>
      </c>
      <c r="G79">
        <v>3092</v>
      </c>
      <c r="H79" t="s">
        <v>263</v>
      </c>
    </row>
    <row r="80" spans="1:8" x14ac:dyDescent="0.25">
      <c r="A80" s="20" t="s">
        <v>283</v>
      </c>
      <c r="B80" s="20" t="s">
        <v>157</v>
      </c>
      <c r="C80" t="s">
        <v>31</v>
      </c>
      <c r="D80" s="20" t="s">
        <v>178</v>
      </c>
      <c r="E80">
        <v>984</v>
      </c>
      <c r="F80">
        <v>2108</v>
      </c>
      <c r="G80">
        <v>3092</v>
      </c>
      <c r="H80" t="s">
        <v>264</v>
      </c>
    </row>
    <row r="81" spans="1:8" x14ac:dyDescent="0.25">
      <c r="A81" s="20" t="s">
        <v>284</v>
      </c>
      <c r="B81" s="20" t="s">
        <v>158</v>
      </c>
      <c r="C81" t="s">
        <v>30</v>
      </c>
      <c r="D81" s="20" t="s">
        <v>178</v>
      </c>
      <c r="E81">
        <v>941</v>
      </c>
      <c r="F81">
        <v>2108</v>
      </c>
      <c r="G81">
        <v>3049</v>
      </c>
      <c r="H81" t="s">
        <v>265</v>
      </c>
    </row>
    <row r="82" spans="1:8" x14ac:dyDescent="0.25">
      <c r="A82" s="20" t="s">
        <v>285</v>
      </c>
      <c r="B82" s="20" t="s">
        <v>158</v>
      </c>
      <c r="C82" t="s">
        <v>31</v>
      </c>
      <c r="D82" s="20" t="s">
        <v>178</v>
      </c>
      <c r="E82">
        <v>941</v>
      </c>
      <c r="F82">
        <v>2108</v>
      </c>
      <c r="G82">
        <v>3049</v>
      </c>
      <c r="H82" t="s">
        <v>266</v>
      </c>
    </row>
    <row r="83" spans="1:8" x14ac:dyDescent="0.25">
      <c r="A83" s="20" t="s">
        <v>120</v>
      </c>
      <c r="B83" s="20" t="s">
        <v>159</v>
      </c>
      <c r="C83" t="s">
        <v>152</v>
      </c>
      <c r="D83" s="20" t="s">
        <v>179</v>
      </c>
      <c r="E83">
        <v>1929</v>
      </c>
      <c r="F83">
        <v>2108</v>
      </c>
      <c r="G83">
        <v>4037</v>
      </c>
      <c r="H83" t="s">
        <v>267</v>
      </c>
    </row>
    <row r="84" spans="1:8" x14ac:dyDescent="0.25">
      <c r="A84" s="20" t="s">
        <v>121</v>
      </c>
      <c r="B84" s="20" t="s">
        <v>160</v>
      </c>
      <c r="C84" t="s">
        <v>152</v>
      </c>
      <c r="D84" s="20" t="s">
        <v>179</v>
      </c>
      <c r="E84">
        <v>1929</v>
      </c>
      <c r="F84">
        <v>2108</v>
      </c>
      <c r="G84">
        <v>4037</v>
      </c>
      <c r="H84" t="s">
        <v>268</v>
      </c>
    </row>
    <row r="85" spans="1:8" x14ac:dyDescent="0.25">
      <c r="A85" s="20" t="s">
        <v>116</v>
      </c>
      <c r="B85" s="20" t="s">
        <v>157</v>
      </c>
      <c r="C85" t="s">
        <v>30</v>
      </c>
      <c r="D85" s="20" t="s">
        <v>178</v>
      </c>
      <c r="E85">
        <v>984</v>
      </c>
      <c r="F85">
        <v>2235</v>
      </c>
      <c r="G85">
        <v>3219</v>
      </c>
      <c r="H85" t="s">
        <v>269</v>
      </c>
    </row>
    <row r="86" spans="1:8" x14ac:dyDescent="0.25">
      <c r="A86" s="20" t="s">
        <v>117</v>
      </c>
      <c r="B86" s="20" t="s">
        <v>157</v>
      </c>
      <c r="C86" t="s">
        <v>31</v>
      </c>
      <c r="D86" s="20" t="s">
        <v>178</v>
      </c>
      <c r="E86">
        <v>984</v>
      </c>
      <c r="F86">
        <v>2235</v>
      </c>
      <c r="G86">
        <v>3219</v>
      </c>
      <c r="H86" t="s">
        <v>270</v>
      </c>
    </row>
    <row r="87" spans="1:8" x14ac:dyDescent="0.25">
      <c r="A87" s="20" t="s">
        <v>118</v>
      </c>
      <c r="B87" s="20" t="s">
        <v>158</v>
      </c>
      <c r="C87" t="s">
        <v>30</v>
      </c>
      <c r="D87" s="20" t="s">
        <v>178</v>
      </c>
      <c r="E87">
        <v>941</v>
      </c>
      <c r="F87">
        <v>2235</v>
      </c>
      <c r="G87">
        <v>3176</v>
      </c>
      <c r="H87" t="s">
        <v>271</v>
      </c>
    </row>
    <row r="88" spans="1:8" x14ac:dyDescent="0.25">
      <c r="A88" s="20" t="s">
        <v>119</v>
      </c>
      <c r="B88" s="20" t="s">
        <v>158</v>
      </c>
      <c r="C88" t="s">
        <v>31</v>
      </c>
      <c r="D88" s="20" t="s">
        <v>178</v>
      </c>
      <c r="E88">
        <v>941</v>
      </c>
      <c r="F88">
        <v>2235</v>
      </c>
      <c r="G88">
        <v>3176</v>
      </c>
      <c r="H88" t="s">
        <v>272</v>
      </c>
    </row>
    <row r="89" spans="1:8" x14ac:dyDescent="0.25">
      <c r="A89" s="20" t="s">
        <v>122</v>
      </c>
      <c r="B89" s="20" t="s">
        <v>127</v>
      </c>
      <c r="C89" t="s">
        <v>30</v>
      </c>
      <c r="D89" s="20" t="s">
        <v>180</v>
      </c>
      <c r="E89">
        <v>496</v>
      </c>
      <c r="F89">
        <v>2235</v>
      </c>
      <c r="G89">
        <v>2731</v>
      </c>
      <c r="H89" t="s">
        <v>273</v>
      </c>
    </row>
    <row r="90" spans="1:8" x14ac:dyDescent="0.25">
      <c r="A90" s="20" t="s">
        <v>123</v>
      </c>
      <c r="B90" s="20" t="s">
        <v>127</v>
      </c>
      <c r="C90" t="s">
        <v>152</v>
      </c>
      <c r="D90" s="20" t="s">
        <v>180</v>
      </c>
      <c r="E90">
        <v>496</v>
      </c>
      <c r="F90">
        <v>2235</v>
      </c>
      <c r="G90">
        <v>2731</v>
      </c>
      <c r="H90" t="s">
        <v>274</v>
      </c>
    </row>
    <row r="91" spans="1:8" x14ac:dyDescent="0.25">
      <c r="A91" s="20" t="s">
        <v>124</v>
      </c>
      <c r="B91" s="20" t="s">
        <v>127</v>
      </c>
      <c r="C91" t="s">
        <v>31</v>
      </c>
      <c r="D91" s="20" t="s">
        <v>180</v>
      </c>
      <c r="E91">
        <v>496</v>
      </c>
      <c r="F91">
        <v>2235</v>
      </c>
      <c r="G91">
        <v>2731</v>
      </c>
      <c r="H91" t="s">
        <v>275</v>
      </c>
    </row>
    <row r="92" spans="1:8" x14ac:dyDescent="0.25">
      <c r="A92" s="20" t="s">
        <v>125</v>
      </c>
      <c r="B92" s="20" t="s">
        <v>127</v>
      </c>
      <c r="C92" t="s">
        <v>161</v>
      </c>
      <c r="D92" s="20" t="s">
        <v>180</v>
      </c>
      <c r="E92">
        <v>496</v>
      </c>
      <c r="F92">
        <v>2235</v>
      </c>
      <c r="G92">
        <v>2731</v>
      </c>
      <c r="H92" t="s">
        <v>276</v>
      </c>
    </row>
    <row r="93" spans="1:8" x14ac:dyDescent="0.25">
      <c r="A93" s="20" t="s">
        <v>126</v>
      </c>
      <c r="B93" s="20" t="s">
        <v>127</v>
      </c>
      <c r="C93" t="s">
        <v>162</v>
      </c>
      <c r="D93" s="20" t="s">
        <v>180</v>
      </c>
      <c r="E93">
        <v>496</v>
      </c>
      <c r="F93">
        <v>2235</v>
      </c>
      <c r="G93">
        <v>2731</v>
      </c>
      <c r="H93" t="s">
        <v>277</v>
      </c>
    </row>
    <row r="94" spans="1:8" x14ac:dyDescent="0.25">
      <c r="A94" s="20" t="s">
        <v>127</v>
      </c>
      <c r="B94" s="20" t="s">
        <v>127</v>
      </c>
      <c r="D94" s="20" t="s">
        <v>177</v>
      </c>
      <c r="E94" t="s">
        <v>183</v>
      </c>
      <c r="F94" t="e">
        <v>#VALUE!</v>
      </c>
      <c r="G94">
        <v>2235</v>
      </c>
      <c r="H94" t="s">
        <v>278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 Me</vt:lpstr>
      <vt:lpstr>Basic Parts</vt:lpstr>
      <vt:lpstr>Transcription Units</vt:lpstr>
      <vt:lpstr>Devices</vt:lpstr>
      <vt:lpstr>Multiplex TUs</vt:lpstr>
      <vt:lpstr>Part List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Sonya Iverson</dc:creator>
  <cp:lastModifiedBy>SI</cp:lastModifiedBy>
  <cp:lastPrinted>2015-04-16T20:06:46Z</cp:lastPrinted>
  <dcterms:created xsi:type="dcterms:W3CDTF">2013-10-31T21:00:34Z</dcterms:created>
  <dcterms:modified xsi:type="dcterms:W3CDTF">2015-12-18T18:42:05Z</dcterms:modified>
</cp:coreProperties>
</file>